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 tabRatio="815" activeTab="11"/>
  </bookViews>
  <sheets>
    <sheet name="LAS" sheetId="1" r:id="rId1"/>
    <sheet name="TATA KECANTIKAN" sheetId="2" r:id="rId2"/>
    <sheet name="LISTRIK" sheetId="3" r:id="rId3"/>
    <sheet name="Elektro" sheetId="4" r:id="rId4"/>
    <sheet name="Otomotif" sheetId="5" r:id="rId5"/>
    <sheet name="TIK" sheetId="6" r:id="rId6"/>
    <sheet name="Perhotelan" sheetId="7" r:id="rId7"/>
    <sheet name="Prosesing" sheetId="8" r:id="rId8"/>
    <sheet name="Bisman" sheetId="9" r:id="rId9"/>
    <sheet name="Bangunan" sheetId="10" r:id="rId10"/>
    <sheet name="Garmen" sheetId="11" r:id="rId11"/>
    <sheet name="Pertanian" sheetId="12" r:id="rId12"/>
  </sheets>
  <definedNames>
    <definedName name="_xlnm._FilterDatabase" localSheetId="9" hidden="1">Bangunan!$A$7:$S$101</definedName>
    <definedName name="_xlnm._FilterDatabase" localSheetId="8" hidden="1">Bisman!$A$7:$S$100</definedName>
    <definedName name="_xlnm._FilterDatabase" localSheetId="3" hidden="1">Elektro!$A$7:$U$100</definedName>
    <definedName name="_xlnm._FilterDatabase" localSheetId="10" hidden="1">Garmen!$A$7:$S$98</definedName>
    <definedName name="_xlnm._FilterDatabase" localSheetId="0" hidden="1">LAS!$A$7:$S$100</definedName>
    <definedName name="_xlnm._FilterDatabase" localSheetId="2" hidden="1">LISTRIK!$A$7:$U$100</definedName>
    <definedName name="_xlnm._FilterDatabase" localSheetId="4" hidden="1">Otomotif!$A$7:$U$100</definedName>
    <definedName name="_xlnm._FilterDatabase" localSheetId="6" hidden="1">Perhotelan!$A$7:$T$99</definedName>
    <definedName name="_xlnm._FilterDatabase" localSheetId="11" hidden="1">Pertanian!$A$7:$S$98</definedName>
    <definedName name="_xlnm._FilterDatabase" localSheetId="7" hidden="1">Prosesing!$A$7:$S$98</definedName>
    <definedName name="_xlnm._FilterDatabase" localSheetId="1" hidden="1">'TATA KECANTIKAN'!$A$7:$U$102</definedName>
    <definedName name="_xlnm._FilterDatabase" localSheetId="5" hidden="1">TIK!$A$7:$W$99</definedName>
  </definedNames>
  <calcPr calcId="144525"/>
</workbook>
</file>

<file path=xl/calcChain.xml><?xml version="1.0" encoding="utf-8"?>
<calcChain xmlns="http://schemas.openxmlformats.org/spreadsheetml/2006/main">
  <c r="F22" i="1" l="1"/>
  <c r="F21" i="1"/>
  <c r="F23" i="2"/>
  <c r="F22" i="2"/>
  <c r="F21" i="2"/>
  <c r="F21" i="3"/>
  <c r="N86" i="4"/>
  <c r="F21" i="4"/>
  <c r="V19" i="6"/>
  <c r="W19" i="6" s="1"/>
  <c r="V18" i="6"/>
  <c r="W18" i="6" s="1"/>
  <c r="V17" i="6"/>
  <c r="W17" i="6" s="1"/>
  <c r="N23" i="6"/>
  <c r="Q23" i="6" s="1"/>
  <c r="T21" i="7"/>
  <c r="N24" i="7"/>
  <c r="Q24" i="7" s="1"/>
  <c r="F77" i="12"/>
  <c r="N77" i="12" s="1"/>
  <c r="Q77" i="12" s="1"/>
  <c r="Q128" i="12"/>
  <c r="Q126" i="12" s="1"/>
  <c r="Q125" i="12" s="1"/>
  <c r="N128" i="12"/>
  <c r="Q124" i="12"/>
  <c r="Q122" i="12" s="1"/>
  <c r="N124" i="12"/>
  <c r="N121" i="12"/>
  <c r="Q121" i="12" s="1"/>
  <c r="Q119" i="12" s="1"/>
  <c r="Q118" i="12"/>
  <c r="N118" i="12"/>
  <c r="Q116" i="12"/>
  <c r="N115" i="12"/>
  <c r="Q115" i="12" s="1"/>
  <c r="Q113" i="12" s="1"/>
  <c r="Q112" i="12"/>
  <c r="N112" i="12"/>
  <c r="Q111" i="12"/>
  <c r="N111" i="12"/>
  <c r="Q109" i="12"/>
  <c r="Q107" i="12"/>
  <c r="N106" i="12"/>
  <c r="Q106" i="12" s="1"/>
  <c r="N105" i="12"/>
  <c r="Q105" i="12" s="1"/>
  <c r="N104" i="12"/>
  <c r="Q104" i="12" s="1"/>
  <c r="N98" i="12"/>
  <c r="Q98" i="12" s="1"/>
  <c r="N97" i="12"/>
  <c r="Q97" i="12" s="1"/>
  <c r="R97" i="12" s="1"/>
  <c r="S97" i="12" s="1"/>
  <c r="N96" i="12"/>
  <c r="Q96" i="12" s="1"/>
  <c r="N94" i="12"/>
  <c r="Q94" i="12" s="1"/>
  <c r="N93" i="12"/>
  <c r="Q93" i="12" s="1"/>
  <c r="N92" i="12"/>
  <c r="Q92" i="12" s="1"/>
  <c r="N91" i="12"/>
  <c r="Q91" i="12" s="1"/>
  <c r="N90" i="12"/>
  <c r="Q90" i="12" s="1"/>
  <c r="Q89" i="12"/>
  <c r="N89" i="12"/>
  <c r="N88" i="12"/>
  <c r="Q88" i="12" s="1"/>
  <c r="N87" i="12"/>
  <c r="Q87" i="12" s="1"/>
  <c r="N85" i="12"/>
  <c r="Q85" i="12" s="1"/>
  <c r="N84" i="12"/>
  <c r="Q84" i="12" s="1"/>
  <c r="N82" i="12"/>
  <c r="Q82" i="12" s="1"/>
  <c r="Q81" i="12" s="1"/>
  <c r="N80" i="12"/>
  <c r="Q80" i="12" s="1"/>
  <c r="N78" i="12"/>
  <c r="N75" i="12"/>
  <c r="Q75" i="12" s="1"/>
  <c r="N74" i="12"/>
  <c r="Q74" i="12" s="1"/>
  <c r="N73" i="12"/>
  <c r="Q73" i="12" s="1"/>
  <c r="N72" i="12"/>
  <c r="Q72" i="12" s="1"/>
  <c r="N71" i="12"/>
  <c r="Q71" i="12" s="1"/>
  <c r="N70" i="12"/>
  <c r="Q70" i="12" s="1"/>
  <c r="N66" i="12"/>
  <c r="Q66" i="12" s="1"/>
  <c r="N65" i="12"/>
  <c r="Q65" i="12" s="1"/>
  <c r="N64" i="12"/>
  <c r="Q64" i="12" s="1"/>
  <c r="Q63" i="12" s="1"/>
  <c r="N62" i="12"/>
  <c r="Q62" i="12" s="1"/>
  <c r="N61" i="12"/>
  <c r="N60" i="12"/>
  <c r="Q60" i="12" s="1"/>
  <c r="N59" i="12"/>
  <c r="Q59" i="12" s="1"/>
  <c r="N57" i="12"/>
  <c r="Q57" i="12" s="1"/>
  <c r="N56" i="12"/>
  <c r="Q56" i="12" s="1"/>
  <c r="Q55" i="12" s="1"/>
  <c r="N54" i="12"/>
  <c r="Q54" i="12" s="1"/>
  <c r="N52" i="12"/>
  <c r="Q52" i="12" s="1"/>
  <c r="N51" i="12"/>
  <c r="Q51" i="12" s="1"/>
  <c r="N50" i="12"/>
  <c r="Q50" i="12" s="1"/>
  <c r="N48" i="12"/>
  <c r="Q48" i="12" s="1"/>
  <c r="N47" i="12"/>
  <c r="Q47" i="12" s="1"/>
  <c r="N46" i="12"/>
  <c r="Q46" i="12" s="1"/>
  <c r="N45" i="12"/>
  <c r="Q45" i="12" s="1"/>
  <c r="N44" i="12"/>
  <c r="N43" i="12"/>
  <c r="Q43" i="12" s="1"/>
  <c r="N42" i="12"/>
  <c r="Q42" i="12" s="1"/>
  <c r="N41" i="12"/>
  <c r="Q41" i="12" s="1"/>
  <c r="N40" i="12"/>
  <c r="Q40" i="12" s="1"/>
  <c r="R37" i="12"/>
  <c r="N36" i="12"/>
  <c r="Q36" i="12" s="1"/>
  <c r="N35" i="12"/>
  <c r="Q35" i="12" s="1"/>
  <c r="N34" i="12"/>
  <c r="Q34" i="12" s="1"/>
  <c r="N32" i="12"/>
  <c r="Q32" i="12" s="1"/>
  <c r="N31" i="12"/>
  <c r="Q31" i="12" s="1"/>
  <c r="Q30" i="12"/>
  <c r="N30" i="12"/>
  <c r="N29" i="12"/>
  <c r="Q29" i="12" s="1"/>
  <c r="N27" i="12"/>
  <c r="Q27" i="12" s="1"/>
  <c r="N26" i="12"/>
  <c r="Q26" i="12" s="1"/>
  <c r="Q25" i="12" s="1"/>
  <c r="N24" i="12"/>
  <c r="Q24" i="12" s="1"/>
  <c r="N22" i="12"/>
  <c r="Q22" i="12" s="1"/>
  <c r="N21" i="12"/>
  <c r="Q21" i="12" s="1"/>
  <c r="N19" i="12"/>
  <c r="Q19" i="12" s="1"/>
  <c r="N18" i="12"/>
  <c r="Q18" i="12" s="1"/>
  <c r="N17" i="12"/>
  <c r="Q17" i="12" s="1"/>
  <c r="N16" i="12"/>
  <c r="Q16" i="12" s="1"/>
  <c r="Q15" i="12"/>
  <c r="N15" i="12"/>
  <c r="N14" i="12"/>
  <c r="N13" i="12"/>
  <c r="Q13" i="12" s="1"/>
  <c r="N12" i="12"/>
  <c r="Q12" i="12" s="1"/>
  <c r="N11" i="12"/>
  <c r="Q11" i="12" s="1"/>
  <c r="N128" i="11"/>
  <c r="Q128" i="11" s="1"/>
  <c r="Q126" i="11" s="1"/>
  <c r="Q125" i="11" s="1"/>
  <c r="N124" i="11"/>
  <c r="Q124" i="11" s="1"/>
  <c r="Q122" i="11" s="1"/>
  <c r="Q121" i="11"/>
  <c r="Q119" i="11" s="1"/>
  <c r="N121" i="11"/>
  <c r="N118" i="11"/>
  <c r="Q118" i="11" s="1"/>
  <c r="Q116" i="11" s="1"/>
  <c r="N115" i="11"/>
  <c r="Q115" i="11" s="1"/>
  <c r="Q113" i="11" s="1"/>
  <c r="N112" i="11"/>
  <c r="Q112" i="11" s="1"/>
  <c r="N111" i="11"/>
  <c r="Q111" i="11" s="1"/>
  <c r="Q109" i="11" s="1"/>
  <c r="Q107" i="11"/>
  <c r="Q106" i="11"/>
  <c r="N106" i="11"/>
  <c r="N105" i="11"/>
  <c r="Q105" i="11" s="1"/>
  <c r="Q104" i="11"/>
  <c r="Q102" i="11" s="1"/>
  <c r="Q101" i="11" s="1"/>
  <c r="N104" i="11"/>
  <c r="N98" i="11"/>
  <c r="Q98" i="11" s="1"/>
  <c r="N97" i="11"/>
  <c r="Q97" i="11" s="1"/>
  <c r="R97" i="11" s="1"/>
  <c r="S97" i="11" s="1"/>
  <c r="N96" i="11"/>
  <c r="Q96" i="11" s="1"/>
  <c r="N94" i="11"/>
  <c r="Q94" i="11" s="1"/>
  <c r="N93" i="11"/>
  <c r="Q93" i="11" s="1"/>
  <c r="N92" i="11"/>
  <c r="Q92" i="11" s="1"/>
  <c r="N91" i="11"/>
  <c r="Q91" i="11" s="1"/>
  <c r="N90" i="11"/>
  <c r="Q90" i="11" s="1"/>
  <c r="N89" i="11"/>
  <c r="Q89" i="11" s="1"/>
  <c r="N88" i="11"/>
  <c r="Q88" i="11" s="1"/>
  <c r="N87" i="11"/>
  <c r="Q87" i="11" s="1"/>
  <c r="N85" i="11"/>
  <c r="Q85" i="11" s="1"/>
  <c r="N84" i="11"/>
  <c r="Q84" i="11" s="1"/>
  <c r="N82" i="11"/>
  <c r="Q82" i="11" s="1"/>
  <c r="Q81" i="11" s="1"/>
  <c r="N80" i="11"/>
  <c r="Q80" i="11" s="1"/>
  <c r="N78" i="11"/>
  <c r="N77" i="11"/>
  <c r="Q77" i="11" s="1"/>
  <c r="N75" i="11"/>
  <c r="Q75" i="11" s="1"/>
  <c r="N74" i="11"/>
  <c r="Q74" i="11" s="1"/>
  <c r="N73" i="11"/>
  <c r="Q73" i="11" s="1"/>
  <c r="N72" i="11"/>
  <c r="Q72" i="11" s="1"/>
  <c r="N71" i="11"/>
  <c r="Q71" i="11" s="1"/>
  <c r="N67" i="11"/>
  <c r="Q67" i="11" s="1"/>
  <c r="N66" i="11"/>
  <c r="Q66" i="11" s="1"/>
  <c r="N65" i="11"/>
  <c r="Q65" i="11" s="1"/>
  <c r="N63" i="11"/>
  <c r="Q63" i="11" s="1"/>
  <c r="N62" i="11"/>
  <c r="N61" i="11"/>
  <c r="Q61" i="11" s="1"/>
  <c r="N60" i="11"/>
  <c r="Q60" i="11" s="1"/>
  <c r="N58" i="11"/>
  <c r="Q58" i="11" s="1"/>
  <c r="N57" i="11"/>
  <c r="Q57" i="11" s="1"/>
  <c r="Q56" i="11" s="1"/>
  <c r="N55" i="11"/>
  <c r="Q55" i="11" s="1"/>
  <c r="N53" i="11"/>
  <c r="Q53" i="11" s="1"/>
  <c r="N52" i="11"/>
  <c r="Q52" i="11" s="1"/>
  <c r="N51" i="11"/>
  <c r="Q51" i="11" s="1"/>
  <c r="N49" i="11"/>
  <c r="Q49" i="11" s="1"/>
  <c r="N48" i="11"/>
  <c r="Q48" i="11" s="1"/>
  <c r="N47" i="11"/>
  <c r="Q47" i="11" s="1"/>
  <c r="N46" i="11"/>
  <c r="Q46" i="11" s="1"/>
  <c r="N45" i="11"/>
  <c r="N44" i="11"/>
  <c r="Q44" i="11" s="1"/>
  <c r="N43" i="11"/>
  <c r="Q43" i="11" s="1"/>
  <c r="N42" i="11"/>
  <c r="Q42" i="11" s="1"/>
  <c r="N41" i="11"/>
  <c r="Q41" i="11" s="1"/>
  <c r="R38" i="11"/>
  <c r="N37" i="11"/>
  <c r="Q37" i="11" s="1"/>
  <c r="N36" i="11"/>
  <c r="Q36" i="11" s="1"/>
  <c r="N35" i="11"/>
  <c r="Q35" i="11" s="1"/>
  <c r="N33" i="11"/>
  <c r="Q33" i="11" s="1"/>
  <c r="N32" i="11"/>
  <c r="Q32" i="11" s="1"/>
  <c r="N31" i="11"/>
  <c r="Q31" i="11" s="1"/>
  <c r="N30" i="11"/>
  <c r="Q30" i="11" s="1"/>
  <c r="Q29" i="11" s="1"/>
  <c r="N28" i="11"/>
  <c r="Q28" i="11" s="1"/>
  <c r="N27" i="11"/>
  <c r="Q27" i="11" s="1"/>
  <c r="Q26" i="11" s="1"/>
  <c r="N25" i="11"/>
  <c r="Q25" i="11" s="1"/>
  <c r="N23" i="11"/>
  <c r="Q23" i="11" s="1"/>
  <c r="N22" i="11"/>
  <c r="Q22" i="11" s="1"/>
  <c r="N21" i="11"/>
  <c r="Q21" i="11" s="1"/>
  <c r="N19" i="11"/>
  <c r="Q19" i="11" s="1"/>
  <c r="N18" i="11"/>
  <c r="Q18" i="11" s="1"/>
  <c r="N17" i="11"/>
  <c r="Q17" i="11" s="1"/>
  <c r="N16" i="11"/>
  <c r="Q16" i="11" s="1"/>
  <c r="N15" i="11"/>
  <c r="Q15" i="11" s="1"/>
  <c r="N14" i="11"/>
  <c r="N13" i="11"/>
  <c r="Q13" i="11" s="1"/>
  <c r="N12" i="11"/>
  <c r="Q12" i="11" s="1"/>
  <c r="N11" i="11"/>
  <c r="Q11" i="11" s="1"/>
  <c r="Q131" i="10"/>
  <c r="Q129" i="10" s="1"/>
  <c r="Q128" i="10" s="1"/>
  <c r="N131" i="10"/>
  <c r="Q127" i="10"/>
  <c r="Q125" i="10" s="1"/>
  <c r="N127" i="10"/>
  <c r="N124" i="10"/>
  <c r="Q124" i="10" s="1"/>
  <c r="Q122" i="10" s="1"/>
  <c r="N121" i="10"/>
  <c r="Q121" i="10" s="1"/>
  <c r="Q119" i="10" s="1"/>
  <c r="Q118" i="10"/>
  <c r="N118" i="10"/>
  <c r="Q116" i="10"/>
  <c r="Q115" i="10"/>
  <c r="N115" i="10"/>
  <c r="N114" i="10"/>
  <c r="Q114" i="10" s="1"/>
  <c r="Q112" i="10" s="1"/>
  <c r="Q111" i="10" s="1"/>
  <c r="Q110" i="10"/>
  <c r="N109" i="10"/>
  <c r="Q109" i="10" s="1"/>
  <c r="Q108" i="10"/>
  <c r="N108" i="10"/>
  <c r="N107" i="10"/>
  <c r="Q107" i="10" s="1"/>
  <c r="Q105" i="10" s="1"/>
  <c r="Q104" i="10" s="1"/>
  <c r="N101" i="10"/>
  <c r="Q101" i="10" s="1"/>
  <c r="N100" i="10"/>
  <c r="Q100" i="10" s="1"/>
  <c r="R100" i="10" s="1"/>
  <c r="S100" i="10" s="1"/>
  <c r="N99" i="10"/>
  <c r="Q99" i="10" s="1"/>
  <c r="N97" i="10"/>
  <c r="Q97" i="10" s="1"/>
  <c r="N96" i="10"/>
  <c r="Q96" i="10" s="1"/>
  <c r="N95" i="10"/>
  <c r="Q95" i="10" s="1"/>
  <c r="Q94" i="10"/>
  <c r="N94" i="10"/>
  <c r="N93" i="10"/>
  <c r="Q93" i="10" s="1"/>
  <c r="Q92" i="10"/>
  <c r="N92" i="10"/>
  <c r="N91" i="10"/>
  <c r="Q91" i="10" s="1"/>
  <c r="N90" i="10"/>
  <c r="Q90" i="10" s="1"/>
  <c r="N88" i="10"/>
  <c r="Q88" i="10" s="1"/>
  <c r="N87" i="10"/>
  <c r="Q87" i="10" s="1"/>
  <c r="N85" i="10"/>
  <c r="Q85" i="10" s="1"/>
  <c r="Q84" i="10" s="1"/>
  <c r="N83" i="10"/>
  <c r="Q83" i="10" s="1"/>
  <c r="N81" i="10"/>
  <c r="N80" i="10"/>
  <c r="Q80" i="10" s="1"/>
  <c r="N79" i="10"/>
  <c r="Q79" i="10" s="1"/>
  <c r="N77" i="10"/>
  <c r="Q77" i="10" s="1"/>
  <c r="Q76" i="10"/>
  <c r="N76" i="10"/>
  <c r="N75" i="10"/>
  <c r="Q75" i="10" s="1"/>
  <c r="Q74" i="10"/>
  <c r="N74" i="10"/>
  <c r="N73" i="10"/>
  <c r="Q73" i="10" s="1"/>
  <c r="N72" i="10"/>
  <c r="Q72" i="10" s="1"/>
  <c r="R69" i="10"/>
  <c r="S69" i="10" s="1"/>
  <c r="N68" i="10"/>
  <c r="Q68" i="10" s="1"/>
  <c r="N67" i="10"/>
  <c r="Q67" i="10" s="1"/>
  <c r="N66" i="10"/>
  <c r="Q66" i="10" s="1"/>
  <c r="N64" i="10"/>
  <c r="Q64" i="10" s="1"/>
  <c r="N63" i="10"/>
  <c r="N62" i="10"/>
  <c r="Q62" i="10" s="1"/>
  <c r="N61" i="10"/>
  <c r="Q61" i="10" s="1"/>
  <c r="N59" i="10"/>
  <c r="Q59" i="10" s="1"/>
  <c r="N58" i="10"/>
  <c r="Q58" i="10" s="1"/>
  <c r="Q57" i="10" s="1"/>
  <c r="N56" i="10"/>
  <c r="Q56" i="10" s="1"/>
  <c r="Q54" i="10"/>
  <c r="N54" i="10"/>
  <c r="N53" i="10"/>
  <c r="Q53" i="10" s="1"/>
  <c r="Q52" i="10"/>
  <c r="N52" i="10"/>
  <c r="N50" i="10"/>
  <c r="Q50" i="10" s="1"/>
  <c r="N49" i="10"/>
  <c r="Q49" i="10" s="1"/>
  <c r="N48" i="10"/>
  <c r="Q48" i="10" s="1"/>
  <c r="N47" i="10"/>
  <c r="Q47" i="10" s="1"/>
  <c r="N46" i="10"/>
  <c r="N45" i="10"/>
  <c r="Q45" i="10" s="1"/>
  <c r="N44" i="10"/>
  <c r="Q44" i="10" s="1"/>
  <c r="N43" i="10"/>
  <c r="Q43" i="10" s="1"/>
  <c r="N42" i="10"/>
  <c r="Q42" i="10" s="1"/>
  <c r="R39" i="10"/>
  <c r="N38" i="10"/>
  <c r="Q38" i="10" s="1"/>
  <c r="N37" i="10"/>
  <c r="Q37" i="10" s="1"/>
  <c r="N36" i="10"/>
  <c r="Q36" i="10" s="1"/>
  <c r="Q34" i="10"/>
  <c r="N34" i="10"/>
  <c r="N33" i="10"/>
  <c r="Q33" i="10" s="1"/>
  <c r="Q32" i="10"/>
  <c r="N32" i="10"/>
  <c r="N31" i="10"/>
  <c r="Q31" i="10" s="1"/>
  <c r="N29" i="10"/>
  <c r="Q29" i="10" s="1"/>
  <c r="N28" i="10"/>
  <c r="Q28" i="10" s="1"/>
  <c r="Q27" i="10" s="1"/>
  <c r="N26" i="10"/>
  <c r="Q26" i="10" s="1"/>
  <c r="N24" i="10"/>
  <c r="Q24" i="10" s="1"/>
  <c r="N23" i="10"/>
  <c r="Q23" i="10" s="1"/>
  <c r="N21" i="10"/>
  <c r="Q21" i="10" s="1"/>
  <c r="N20" i="10"/>
  <c r="Q20" i="10" s="1"/>
  <c r="N19" i="10"/>
  <c r="Q19" i="10" s="1"/>
  <c r="N18" i="10"/>
  <c r="Q18" i="10" s="1"/>
  <c r="Q17" i="10"/>
  <c r="N17" i="10"/>
  <c r="N16" i="10"/>
  <c r="Q16" i="10" s="1"/>
  <c r="N15" i="10"/>
  <c r="N14" i="10"/>
  <c r="Q14" i="10" s="1"/>
  <c r="N13" i="10"/>
  <c r="Q13" i="10" s="1"/>
  <c r="N12" i="10"/>
  <c r="Q12" i="10" s="1"/>
  <c r="N11" i="10"/>
  <c r="Q11" i="10" s="1"/>
  <c r="Q130" i="9"/>
  <c r="Q128" i="9" s="1"/>
  <c r="Q127" i="9" s="1"/>
  <c r="N130" i="9"/>
  <c r="Q126" i="9"/>
  <c r="Q124" i="9" s="1"/>
  <c r="N126" i="9"/>
  <c r="N123" i="9"/>
  <c r="Q123" i="9" s="1"/>
  <c r="Q121" i="9" s="1"/>
  <c r="N120" i="9"/>
  <c r="Q120" i="9" s="1"/>
  <c r="Q118" i="9" s="1"/>
  <c r="Q117" i="9"/>
  <c r="N117" i="9"/>
  <c r="Q115" i="9"/>
  <c r="Q114" i="9"/>
  <c r="N114" i="9"/>
  <c r="N113" i="9"/>
  <c r="Q113" i="9" s="1"/>
  <c r="Q111" i="9" s="1"/>
  <c r="Q109" i="9"/>
  <c r="N108" i="9"/>
  <c r="Q108" i="9" s="1"/>
  <c r="Q107" i="9"/>
  <c r="N107" i="9"/>
  <c r="N106" i="9"/>
  <c r="Q106" i="9" s="1"/>
  <c r="Q104" i="9" s="1"/>
  <c r="Q103" i="9" s="1"/>
  <c r="N100" i="9"/>
  <c r="Q100" i="9" s="1"/>
  <c r="N99" i="9"/>
  <c r="Q99" i="9" s="1"/>
  <c r="R99" i="9" s="1"/>
  <c r="S99" i="9" s="1"/>
  <c r="N98" i="9"/>
  <c r="Q98" i="9" s="1"/>
  <c r="N96" i="9"/>
  <c r="Q96" i="9" s="1"/>
  <c r="N95" i="9"/>
  <c r="Q95" i="9" s="1"/>
  <c r="N94" i="9"/>
  <c r="Q94" i="9" s="1"/>
  <c r="N93" i="9"/>
  <c r="Q93" i="9" s="1"/>
  <c r="N92" i="9"/>
  <c r="Q92" i="9" s="1"/>
  <c r="N91" i="9"/>
  <c r="Q91" i="9" s="1"/>
  <c r="N90" i="9"/>
  <c r="Q90" i="9" s="1"/>
  <c r="N89" i="9"/>
  <c r="Q89" i="9" s="1"/>
  <c r="N87" i="9"/>
  <c r="Q87" i="9" s="1"/>
  <c r="N86" i="9"/>
  <c r="Q86" i="9" s="1"/>
  <c r="N84" i="9"/>
  <c r="Q84" i="9" s="1"/>
  <c r="Q83" i="9" s="1"/>
  <c r="N82" i="9"/>
  <c r="Q82" i="9" s="1"/>
  <c r="N80" i="9"/>
  <c r="N79" i="9"/>
  <c r="Q79" i="9" s="1"/>
  <c r="N78" i="9"/>
  <c r="Q78" i="9" s="1"/>
  <c r="N76" i="9"/>
  <c r="Q76" i="9" s="1"/>
  <c r="N75" i="9"/>
  <c r="Q75" i="9" s="1"/>
  <c r="N74" i="9"/>
  <c r="Q74" i="9" s="1"/>
  <c r="N73" i="9"/>
  <c r="Q73" i="9" s="1"/>
  <c r="N72" i="9"/>
  <c r="Q72" i="9" s="1"/>
  <c r="N71" i="9"/>
  <c r="Q71" i="9" s="1"/>
  <c r="R68" i="9"/>
  <c r="S68" i="9" s="1"/>
  <c r="N67" i="9"/>
  <c r="Q67" i="9" s="1"/>
  <c r="N66" i="9"/>
  <c r="Q66" i="9" s="1"/>
  <c r="N65" i="9"/>
  <c r="Q65" i="9" s="1"/>
  <c r="N63" i="9"/>
  <c r="Q63" i="9" s="1"/>
  <c r="N62" i="9"/>
  <c r="N61" i="9"/>
  <c r="Q61" i="9" s="1"/>
  <c r="N60" i="9"/>
  <c r="Q60" i="9" s="1"/>
  <c r="N58" i="9"/>
  <c r="Q58" i="9" s="1"/>
  <c r="N57" i="9"/>
  <c r="Q57" i="9" s="1"/>
  <c r="Q56" i="9" s="1"/>
  <c r="N55" i="9"/>
  <c r="Q55" i="9" s="1"/>
  <c r="N53" i="9"/>
  <c r="Q53" i="9" s="1"/>
  <c r="N52" i="9"/>
  <c r="Q52" i="9" s="1"/>
  <c r="N51" i="9"/>
  <c r="Q51" i="9" s="1"/>
  <c r="N49" i="9"/>
  <c r="Q49" i="9" s="1"/>
  <c r="N48" i="9"/>
  <c r="Q48" i="9" s="1"/>
  <c r="N47" i="9"/>
  <c r="Q47" i="9" s="1"/>
  <c r="N46" i="9"/>
  <c r="Q46" i="9" s="1"/>
  <c r="N45" i="9"/>
  <c r="N44" i="9"/>
  <c r="Q44" i="9" s="1"/>
  <c r="N43" i="9"/>
  <c r="Q43" i="9" s="1"/>
  <c r="N42" i="9"/>
  <c r="Q42" i="9" s="1"/>
  <c r="N41" i="9"/>
  <c r="Q41" i="9" s="1"/>
  <c r="R38" i="9"/>
  <c r="N37" i="9"/>
  <c r="Q37" i="9" s="1"/>
  <c r="N36" i="9"/>
  <c r="Q36" i="9" s="1"/>
  <c r="F35" i="9"/>
  <c r="N35" i="9" s="1"/>
  <c r="Q35" i="9" s="1"/>
  <c r="N33" i="9"/>
  <c r="Q33" i="9" s="1"/>
  <c r="N32" i="9"/>
  <c r="Q32" i="9" s="1"/>
  <c r="N31" i="9"/>
  <c r="Q31" i="9" s="1"/>
  <c r="N30" i="9"/>
  <c r="Q30" i="9" s="1"/>
  <c r="N28" i="9"/>
  <c r="Q28" i="9" s="1"/>
  <c r="N27" i="9"/>
  <c r="Q27" i="9" s="1"/>
  <c r="Q26" i="9" s="1"/>
  <c r="N25" i="9"/>
  <c r="Q25" i="9" s="1"/>
  <c r="N23" i="9"/>
  <c r="Q23" i="9" s="1"/>
  <c r="N22" i="9"/>
  <c r="Q22" i="9" s="1"/>
  <c r="N21" i="9"/>
  <c r="Q21" i="9" s="1"/>
  <c r="N19" i="9"/>
  <c r="Q19" i="9" s="1"/>
  <c r="N18" i="9"/>
  <c r="Q18" i="9" s="1"/>
  <c r="N17" i="9"/>
  <c r="Q17" i="9" s="1"/>
  <c r="N16" i="9"/>
  <c r="Q16" i="9" s="1"/>
  <c r="N15" i="9"/>
  <c r="Q15" i="9" s="1"/>
  <c r="N14" i="9"/>
  <c r="N13" i="9"/>
  <c r="Q13" i="9" s="1"/>
  <c r="N12" i="9"/>
  <c r="Q12" i="9" s="1"/>
  <c r="N11" i="9"/>
  <c r="Q11" i="9" s="1"/>
  <c r="N128" i="8"/>
  <c r="Q128" i="8" s="1"/>
  <c r="Q126" i="8" s="1"/>
  <c r="Q125" i="8" s="1"/>
  <c r="N124" i="8"/>
  <c r="Q124" i="8" s="1"/>
  <c r="Q122" i="8" s="1"/>
  <c r="Q121" i="8"/>
  <c r="Q119" i="8" s="1"/>
  <c r="N121" i="8"/>
  <c r="N118" i="8"/>
  <c r="Q118" i="8" s="1"/>
  <c r="Q116" i="8" s="1"/>
  <c r="N115" i="8"/>
  <c r="Q115" i="8" s="1"/>
  <c r="Q113" i="8" s="1"/>
  <c r="N112" i="8"/>
  <c r="Q112" i="8" s="1"/>
  <c r="N111" i="8"/>
  <c r="Q111" i="8" s="1"/>
  <c r="Q109" i="8" s="1"/>
  <c r="Q107" i="8"/>
  <c r="Q106" i="8"/>
  <c r="N106" i="8"/>
  <c r="N105" i="8"/>
  <c r="Q105" i="8" s="1"/>
  <c r="Q104" i="8"/>
  <c r="Q102" i="8" s="1"/>
  <c r="Q101" i="8" s="1"/>
  <c r="N104" i="8"/>
  <c r="N98" i="8"/>
  <c r="Q98" i="8" s="1"/>
  <c r="N97" i="8"/>
  <c r="Q97" i="8" s="1"/>
  <c r="R97" i="8" s="1"/>
  <c r="S97" i="8" s="1"/>
  <c r="N96" i="8"/>
  <c r="Q96" i="8" s="1"/>
  <c r="Q95" i="8" s="1"/>
  <c r="N94" i="8"/>
  <c r="Q94" i="8" s="1"/>
  <c r="N93" i="8"/>
  <c r="Q93" i="8" s="1"/>
  <c r="N92" i="8"/>
  <c r="Q92" i="8" s="1"/>
  <c r="N91" i="8"/>
  <c r="Q91" i="8" s="1"/>
  <c r="N90" i="8"/>
  <c r="Q90" i="8" s="1"/>
  <c r="N89" i="8"/>
  <c r="Q89" i="8" s="1"/>
  <c r="N88" i="8"/>
  <c r="Q88" i="8" s="1"/>
  <c r="N87" i="8"/>
  <c r="Q87" i="8" s="1"/>
  <c r="N85" i="8"/>
  <c r="Q85" i="8" s="1"/>
  <c r="N84" i="8"/>
  <c r="Q84" i="8" s="1"/>
  <c r="N82" i="8"/>
  <c r="Q82" i="8" s="1"/>
  <c r="Q81" i="8" s="1"/>
  <c r="N80" i="8"/>
  <c r="Q80" i="8" s="1"/>
  <c r="N78" i="8"/>
  <c r="N77" i="8"/>
  <c r="Q77" i="8" s="1"/>
  <c r="N75" i="8"/>
  <c r="Q75" i="8" s="1"/>
  <c r="N74" i="8"/>
  <c r="Q74" i="8" s="1"/>
  <c r="N73" i="8"/>
  <c r="Q73" i="8" s="1"/>
  <c r="N72" i="8"/>
  <c r="Q72" i="8" s="1"/>
  <c r="N71" i="8"/>
  <c r="Q71" i="8" s="1"/>
  <c r="N70" i="8"/>
  <c r="Q70" i="8" s="1"/>
  <c r="Q66" i="8"/>
  <c r="N66" i="8"/>
  <c r="N65" i="8"/>
  <c r="Q65" i="8" s="1"/>
  <c r="N64" i="8"/>
  <c r="Q64" i="8" s="1"/>
  <c r="N62" i="8"/>
  <c r="Q62" i="8" s="1"/>
  <c r="N61" i="8"/>
  <c r="N60" i="8"/>
  <c r="Q60" i="8" s="1"/>
  <c r="N59" i="8"/>
  <c r="Q59" i="8" s="1"/>
  <c r="N57" i="8"/>
  <c r="Q57" i="8" s="1"/>
  <c r="N56" i="8"/>
  <c r="Q56" i="8" s="1"/>
  <c r="Q55" i="8" s="1"/>
  <c r="N54" i="8"/>
  <c r="Q54" i="8" s="1"/>
  <c r="N52" i="8"/>
  <c r="Q52" i="8" s="1"/>
  <c r="N51" i="8"/>
  <c r="Q51" i="8" s="1"/>
  <c r="N50" i="8"/>
  <c r="Q50" i="8" s="1"/>
  <c r="N48" i="8"/>
  <c r="Q48" i="8" s="1"/>
  <c r="N47" i="8"/>
  <c r="Q47" i="8" s="1"/>
  <c r="N46" i="8"/>
  <c r="Q46" i="8" s="1"/>
  <c r="N45" i="8"/>
  <c r="Q45" i="8" s="1"/>
  <c r="N44" i="8"/>
  <c r="N43" i="8"/>
  <c r="Q43" i="8" s="1"/>
  <c r="N42" i="8"/>
  <c r="Q42" i="8" s="1"/>
  <c r="N41" i="8"/>
  <c r="Q41" i="8" s="1"/>
  <c r="N40" i="8"/>
  <c r="Q40" i="8" s="1"/>
  <c r="R37" i="8"/>
  <c r="N36" i="8"/>
  <c r="Q36" i="8" s="1"/>
  <c r="N35" i="8"/>
  <c r="Q35" i="8" s="1"/>
  <c r="N34" i="8"/>
  <c r="Q34" i="8" s="1"/>
  <c r="N32" i="8"/>
  <c r="Q32" i="8" s="1"/>
  <c r="Q31" i="8"/>
  <c r="N31" i="8"/>
  <c r="N30" i="8"/>
  <c r="Q30" i="8" s="1"/>
  <c r="N29" i="8"/>
  <c r="Q29" i="8" s="1"/>
  <c r="N27" i="8"/>
  <c r="Q27" i="8" s="1"/>
  <c r="N26" i="8"/>
  <c r="Q26" i="8" s="1"/>
  <c r="Q25" i="8" s="1"/>
  <c r="N24" i="8"/>
  <c r="Q24" i="8" s="1"/>
  <c r="N22" i="8"/>
  <c r="Q22" i="8" s="1"/>
  <c r="N21" i="8"/>
  <c r="Q21" i="8" s="1"/>
  <c r="N19" i="8"/>
  <c r="Q19" i="8" s="1"/>
  <c r="N18" i="8"/>
  <c r="Q18" i="8" s="1"/>
  <c r="N17" i="8"/>
  <c r="Q17" i="8" s="1"/>
  <c r="N16" i="8"/>
  <c r="Q16" i="8" s="1"/>
  <c r="N15" i="8"/>
  <c r="Q15" i="8" s="1"/>
  <c r="N14" i="8"/>
  <c r="N13" i="8"/>
  <c r="Q13" i="8" s="1"/>
  <c r="N12" i="8"/>
  <c r="Q12" i="8" s="1"/>
  <c r="N11" i="8"/>
  <c r="Q11" i="8" s="1"/>
  <c r="N129" i="7"/>
  <c r="Q129" i="7" s="1"/>
  <c r="Q127" i="7" s="1"/>
  <c r="Q126" i="7" s="1"/>
  <c r="N125" i="7"/>
  <c r="Q125" i="7" s="1"/>
  <c r="Q123" i="7" s="1"/>
  <c r="Q122" i="7"/>
  <c r="Q120" i="7" s="1"/>
  <c r="N122" i="7"/>
  <c r="N119" i="7"/>
  <c r="Q119" i="7" s="1"/>
  <c r="Q117" i="7" s="1"/>
  <c r="N116" i="7"/>
  <c r="Q116" i="7" s="1"/>
  <c r="Q114" i="7" s="1"/>
  <c r="N113" i="7"/>
  <c r="Q113" i="7" s="1"/>
  <c r="N112" i="7"/>
  <c r="Q112" i="7" s="1"/>
  <c r="Q110" i="7" s="1"/>
  <c r="Q108" i="7"/>
  <c r="Q107" i="7"/>
  <c r="N107" i="7"/>
  <c r="N106" i="7"/>
  <c r="Q106" i="7" s="1"/>
  <c r="Q105" i="7"/>
  <c r="Q103" i="7" s="1"/>
  <c r="Q102" i="7" s="1"/>
  <c r="N105" i="7"/>
  <c r="N99" i="7"/>
  <c r="Q99" i="7" s="1"/>
  <c r="N98" i="7"/>
  <c r="Q98" i="7" s="1"/>
  <c r="R98" i="7" s="1"/>
  <c r="S98" i="7" s="1"/>
  <c r="F97" i="7"/>
  <c r="N97" i="7" s="1"/>
  <c r="Q97" i="7" s="1"/>
  <c r="N95" i="7"/>
  <c r="Q95" i="7" s="1"/>
  <c r="N94" i="7"/>
  <c r="Q94" i="7" s="1"/>
  <c r="N93" i="7"/>
  <c r="Q93" i="7" s="1"/>
  <c r="N92" i="7"/>
  <c r="Q92" i="7" s="1"/>
  <c r="N91" i="7"/>
  <c r="Q91" i="7" s="1"/>
  <c r="N90" i="7"/>
  <c r="Q90" i="7" s="1"/>
  <c r="N89" i="7"/>
  <c r="Q89" i="7" s="1"/>
  <c r="N88" i="7"/>
  <c r="Q88" i="7" s="1"/>
  <c r="N86" i="7"/>
  <c r="Q86" i="7" s="1"/>
  <c r="N85" i="7"/>
  <c r="Q85" i="7" s="1"/>
  <c r="N83" i="7"/>
  <c r="Q83" i="7" s="1"/>
  <c r="Q82" i="7" s="1"/>
  <c r="N81" i="7"/>
  <c r="Q81" i="7" s="1"/>
  <c r="N79" i="7"/>
  <c r="N78" i="7"/>
  <c r="Q78" i="7" s="1"/>
  <c r="N77" i="7"/>
  <c r="Q77" i="7" s="1"/>
  <c r="F77" i="7"/>
  <c r="N75" i="7"/>
  <c r="Q75" i="7" s="1"/>
  <c r="N74" i="7"/>
  <c r="Q74" i="7" s="1"/>
  <c r="N73" i="7"/>
  <c r="Q73" i="7" s="1"/>
  <c r="N72" i="7"/>
  <c r="Q72" i="7" s="1"/>
  <c r="N71" i="7"/>
  <c r="Q71" i="7" s="1"/>
  <c r="N70" i="7"/>
  <c r="Q70" i="7" s="1"/>
  <c r="R67" i="7"/>
  <c r="S67" i="7" s="1"/>
  <c r="N66" i="7"/>
  <c r="Q66" i="7" s="1"/>
  <c r="N65" i="7"/>
  <c r="Q65" i="7" s="1"/>
  <c r="N64" i="7"/>
  <c r="Q64" i="7" s="1"/>
  <c r="N62" i="7"/>
  <c r="Q62" i="7" s="1"/>
  <c r="N61" i="7"/>
  <c r="N60" i="7"/>
  <c r="Q60" i="7" s="1"/>
  <c r="N59" i="7"/>
  <c r="Q59" i="7" s="1"/>
  <c r="N57" i="7"/>
  <c r="Q57" i="7" s="1"/>
  <c r="N56" i="7"/>
  <c r="Q56" i="7" s="1"/>
  <c r="Q55" i="7" s="1"/>
  <c r="N54" i="7"/>
  <c r="Q54" i="7" s="1"/>
  <c r="N52" i="7"/>
  <c r="Q52" i="7" s="1"/>
  <c r="N51" i="7"/>
  <c r="Q51" i="7" s="1"/>
  <c r="N50" i="7"/>
  <c r="Q50" i="7" s="1"/>
  <c r="N48" i="7"/>
  <c r="Q48" i="7" s="1"/>
  <c r="N47" i="7"/>
  <c r="Q47" i="7" s="1"/>
  <c r="N46" i="7"/>
  <c r="Q46" i="7" s="1"/>
  <c r="N45" i="7"/>
  <c r="Q45" i="7" s="1"/>
  <c r="N44" i="7"/>
  <c r="N43" i="7"/>
  <c r="Q43" i="7" s="1"/>
  <c r="N42" i="7"/>
  <c r="Q42" i="7" s="1"/>
  <c r="N41" i="7"/>
  <c r="Q41" i="7" s="1"/>
  <c r="N40" i="7"/>
  <c r="Q40" i="7" s="1"/>
  <c r="R37" i="7"/>
  <c r="N36" i="7"/>
  <c r="Q36" i="7" s="1"/>
  <c r="N35" i="7"/>
  <c r="Q35" i="7" s="1"/>
  <c r="N34" i="7"/>
  <c r="Q34" i="7" s="1"/>
  <c r="N32" i="7"/>
  <c r="Q32" i="7" s="1"/>
  <c r="N31" i="7"/>
  <c r="Q31" i="7" s="1"/>
  <c r="N30" i="7"/>
  <c r="Q30" i="7" s="1"/>
  <c r="N29" i="7"/>
  <c r="Q29" i="7" s="1"/>
  <c r="N27" i="7"/>
  <c r="Q27" i="7" s="1"/>
  <c r="N26" i="7"/>
  <c r="Q26" i="7" s="1"/>
  <c r="Q25" i="7" s="1"/>
  <c r="N22" i="7"/>
  <c r="Q22" i="7" s="1"/>
  <c r="N21" i="7"/>
  <c r="Q21" i="7" s="1"/>
  <c r="N19" i="7"/>
  <c r="Q19" i="7" s="1"/>
  <c r="N18" i="7"/>
  <c r="Q18" i="7" s="1"/>
  <c r="N17" i="7"/>
  <c r="Q17" i="7" s="1"/>
  <c r="N16" i="7"/>
  <c r="Q16" i="7" s="1"/>
  <c r="N15" i="7"/>
  <c r="Q15" i="7" s="1"/>
  <c r="N14" i="7"/>
  <c r="N13" i="7"/>
  <c r="Q13" i="7" s="1"/>
  <c r="N12" i="7"/>
  <c r="Q12" i="7" s="1"/>
  <c r="N11" i="7"/>
  <c r="Q11" i="7" s="1"/>
  <c r="Q129" i="6"/>
  <c r="Q127" i="6" s="1"/>
  <c r="Q126" i="6" s="1"/>
  <c r="N129" i="6"/>
  <c r="Q125" i="6"/>
  <c r="Q123" i="6" s="1"/>
  <c r="N125" i="6"/>
  <c r="N122" i="6"/>
  <c r="Q122" i="6" s="1"/>
  <c r="Q120" i="6" s="1"/>
  <c r="N119" i="6"/>
  <c r="Q119" i="6" s="1"/>
  <c r="Q117" i="6" s="1"/>
  <c r="N116" i="6"/>
  <c r="Q116" i="6" s="1"/>
  <c r="Q114" i="6" s="1"/>
  <c r="Q113" i="6"/>
  <c r="N113" i="6"/>
  <c r="N112" i="6"/>
  <c r="Q112" i="6" s="1"/>
  <c r="Q110" i="6" s="1"/>
  <c r="Q108" i="6"/>
  <c r="N107" i="6"/>
  <c r="Q107" i="6" s="1"/>
  <c r="N106" i="6"/>
  <c r="Q106" i="6" s="1"/>
  <c r="N105" i="6"/>
  <c r="Q105" i="6" s="1"/>
  <c r="N99" i="6"/>
  <c r="Q99" i="6" s="1"/>
  <c r="N98" i="6"/>
  <c r="Q98" i="6" s="1"/>
  <c r="R98" i="6" s="1"/>
  <c r="S98" i="6" s="1"/>
  <c r="F97" i="6"/>
  <c r="N97" i="6" s="1"/>
  <c r="Q97" i="6" s="1"/>
  <c r="N95" i="6"/>
  <c r="Q95" i="6" s="1"/>
  <c r="N94" i="6"/>
  <c r="Q94" i="6" s="1"/>
  <c r="N93" i="6"/>
  <c r="Q93" i="6" s="1"/>
  <c r="N92" i="6"/>
  <c r="Q92" i="6" s="1"/>
  <c r="N91" i="6"/>
  <c r="Q91" i="6" s="1"/>
  <c r="N90" i="6"/>
  <c r="Q90" i="6" s="1"/>
  <c r="N89" i="6"/>
  <c r="Q89" i="6" s="1"/>
  <c r="N88" i="6"/>
  <c r="Q88" i="6" s="1"/>
  <c r="N86" i="6"/>
  <c r="Q86" i="6" s="1"/>
  <c r="N85" i="6"/>
  <c r="Q85" i="6" s="1"/>
  <c r="N83" i="6"/>
  <c r="Q83" i="6" s="1"/>
  <c r="Q82" i="6" s="1"/>
  <c r="N81" i="6"/>
  <c r="Q81" i="6" s="1"/>
  <c r="N79" i="6"/>
  <c r="N78" i="6"/>
  <c r="Q78" i="6" s="1"/>
  <c r="F77" i="6"/>
  <c r="N77" i="6" s="1"/>
  <c r="Q77" i="6" s="1"/>
  <c r="N75" i="6"/>
  <c r="Q75" i="6" s="1"/>
  <c r="N74" i="6"/>
  <c r="Q74" i="6" s="1"/>
  <c r="N73" i="6"/>
  <c r="Q73" i="6" s="1"/>
  <c r="N72" i="6"/>
  <c r="Q72" i="6" s="1"/>
  <c r="N71" i="6"/>
  <c r="Q71" i="6" s="1"/>
  <c r="N70" i="6"/>
  <c r="Q70" i="6" s="1"/>
  <c r="R67" i="6"/>
  <c r="S67" i="6" s="1"/>
  <c r="N66" i="6"/>
  <c r="Q66" i="6" s="1"/>
  <c r="N65" i="6"/>
  <c r="Q65" i="6" s="1"/>
  <c r="N64" i="6"/>
  <c r="Q64" i="6" s="1"/>
  <c r="N62" i="6"/>
  <c r="Q62" i="6" s="1"/>
  <c r="N61" i="6"/>
  <c r="N60" i="6"/>
  <c r="Q60" i="6" s="1"/>
  <c r="N59" i="6"/>
  <c r="Q59" i="6" s="1"/>
  <c r="N57" i="6"/>
  <c r="Q57" i="6" s="1"/>
  <c r="N56" i="6"/>
  <c r="Q56" i="6" s="1"/>
  <c r="Q55" i="6" s="1"/>
  <c r="N54" i="6"/>
  <c r="Q54" i="6" s="1"/>
  <c r="N52" i="6"/>
  <c r="Q52" i="6" s="1"/>
  <c r="N51" i="6"/>
  <c r="Q51" i="6" s="1"/>
  <c r="N49" i="6"/>
  <c r="Q49" i="6" s="1"/>
  <c r="N48" i="6"/>
  <c r="Q48" i="6" s="1"/>
  <c r="N47" i="6"/>
  <c r="Q47" i="6" s="1"/>
  <c r="N46" i="6"/>
  <c r="Q46" i="6" s="1"/>
  <c r="N45" i="6"/>
  <c r="N44" i="6"/>
  <c r="Q44" i="6" s="1"/>
  <c r="N43" i="6"/>
  <c r="Q43" i="6" s="1"/>
  <c r="N42" i="6"/>
  <c r="Q42" i="6" s="1"/>
  <c r="N41" i="6"/>
  <c r="Q41" i="6" s="1"/>
  <c r="N37" i="6"/>
  <c r="Q37" i="6" s="1"/>
  <c r="N36" i="6"/>
  <c r="Q36" i="6" s="1"/>
  <c r="F35" i="6"/>
  <c r="N35" i="6" s="1"/>
  <c r="Q35" i="6" s="1"/>
  <c r="N33" i="6"/>
  <c r="Q33" i="6" s="1"/>
  <c r="N32" i="6"/>
  <c r="Q32" i="6" s="1"/>
  <c r="N31" i="6"/>
  <c r="Q31" i="6" s="1"/>
  <c r="N30" i="6"/>
  <c r="Q30" i="6" s="1"/>
  <c r="N28" i="6"/>
  <c r="Q28" i="6" s="1"/>
  <c r="N27" i="6"/>
  <c r="Q27" i="6" s="1"/>
  <c r="Q26" i="6" s="1"/>
  <c r="N25" i="6"/>
  <c r="Q25" i="6" s="1"/>
  <c r="N22" i="6"/>
  <c r="Q22" i="6" s="1"/>
  <c r="N21" i="6"/>
  <c r="Q21" i="6" s="1"/>
  <c r="N19" i="6"/>
  <c r="Q19" i="6" s="1"/>
  <c r="N18" i="6"/>
  <c r="Q18" i="6" s="1"/>
  <c r="N17" i="6"/>
  <c r="Q17" i="6" s="1"/>
  <c r="N16" i="6"/>
  <c r="Q16" i="6" s="1"/>
  <c r="N15" i="6"/>
  <c r="Q15" i="6" s="1"/>
  <c r="N14" i="6"/>
  <c r="N13" i="6"/>
  <c r="Q13" i="6" s="1"/>
  <c r="N12" i="6"/>
  <c r="Q12" i="6" s="1"/>
  <c r="N11" i="6"/>
  <c r="Q11" i="6" s="1"/>
  <c r="Q28" i="12" l="1"/>
  <c r="Q58" i="12"/>
  <c r="Q33" i="8"/>
  <c r="Q9" i="12"/>
  <c r="Q34" i="11"/>
  <c r="Q83" i="11"/>
  <c r="Q95" i="11"/>
  <c r="Q60" i="10"/>
  <c r="Q98" i="10"/>
  <c r="Q81" i="10"/>
  <c r="Q30" i="10"/>
  <c r="Q35" i="10"/>
  <c r="Q65" i="10"/>
  <c r="Q9" i="10"/>
  <c r="Q86" i="10"/>
  <c r="Q59" i="9"/>
  <c r="Q80" i="9"/>
  <c r="Q69" i="9" s="1"/>
  <c r="Q9" i="9"/>
  <c r="Q64" i="9"/>
  <c r="Q97" i="9"/>
  <c r="Q85" i="9"/>
  <c r="Q28" i="8"/>
  <c r="Q63" i="8"/>
  <c r="Q58" i="8"/>
  <c r="Q83" i="8"/>
  <c r="Q96" i="7"/>
  <c r="Q63" i="6"/>
  <c r="Q96" i="6"/>
  <c r="Q58" i="6"/>
  <c r="Q9" i="7"/>
  <c r="Q28" i="7"/>
  <c r="Q63" i="7"/>
  <c r="Q58" i="7"/>
  <c r="Q84" i="7"/>
  <c r="Q84" i="6"/>
  <c r="Q34" i="6"/>
  <c r="Q86" i="12"/>
  <c r="Q95" i="12"/>
  <c r="Q33" i="12"/>
  <c r="Q38" i="12"/>
  <c r="Q83" i="12"/>
  <c r="Q68" i="12"/>
  <c r="Q102" i="12"/>
  <c r="Q101" i="12" s="1"/>
  <c r="Q100" i="12" s="1"/>
  <c r="S100" i="12" s="1"/>
  <c r="Q108" i="12"/>
  <c r="Q78" i="12"/>
  <c r="Q39" i="11"/>
  <c r="Q100" i="11"/>
  <c r="S100" i="11" s="1"/>
  <c r="Q108" i="11"/>
  <c r="Q9" i="11"/>
  <c r="Q59" i="11"/>
  <c r="Q64" i="11"/>
  <c r="Q86" i="11"/>
  <c r="Q78" i="11"/>
  <c r="Q69" i="11" s="1"/>
  <c r="Q68" i="11" s="1"/>
  <c r="R68" i="11" s="1"/>
  <c r="S68" i="11" s="1"/>
  <c r="Q40" i="10"/>
  <c r="Q89" i="10"/>
  <c r="Q70" i="10"/>
  <c r="Q103" i="10"/>
  <c r="S103" i="10" s="1"/>
  <c r="Q29" i="9"/>
  <c r="Q8" i="9" s="1"/>
  <c r="Q110" i="9"/>
  <c r="Q39" i="9"/>
  <c r="Q102" i="9"/>
  <c r="S102" i="9" s="1"/>
  <c r="Q34" i="9"/>
  <c r="Q88" i="9"/>
  <c r="Q38" i="8"/>
  <c r="Q100" i="8"/>
  <c r="S100" i="8" s="1"/>
  <c r="Q9" i="8"/>
  <c r="Q86" i="8"/>
  <c r="Q108" i="8"/>
  <c r="Q78" i="8"/>
  <c r="Q68" i="8" s="1"/>
  <c r="Q109" i="7"/>
  <c r="Q87" i="7"/>
  <c r="Q101" i="7"/>
  <c r="S101" i="7" s="1"/>
  <c r="Q38" i="7"/>
  <c r="Q33" i="7"/>
  <c r="Q79" i="7"/>
  <c r="Q68" i="7" s="1"/>
  <c r="Q29" i="6"/>
  <c r="Q87" i="6"/>
  <c r="Q9" i="6"/>
  <c r="Q39" i="6"/>
  <c r="Q103" i="6"/>
  <c r="Q102" i="6" s="1"/>
  <c r="Q109" i="6"/>
  <c r="Q79" i="6"/>
  <c r="Q68" i="6" s="1"/>
  <c r="F78" i="5"/>
  <c r="T47" i="5"/>
  <c r="F22" i="5"/>
  <c r="N22" i="5" s="1"/>
  <c r="Q22" i="5" s="1"/>
  <c r="F21" i="5"/>
  <c r="F35" i="5" s="1"/>
  <c r="N35" i="5" s="1"/>
  <c r="Q35" i="5" s="1"/>
  <c r="N130" i="5"/>
  <c r="Q130" i="5" s="1"/>
  <c r="Q128" i="5" s="1"/>
  <c r="Q127" i="5" s="1"/>
  <c r="N126" i="5"/>
  <c r="Q126" i="5" s="1"/>
  <c r="Q124" i="5" s="1"/>
  <c r="Q123" i="5"/>
  <c r="N123" i="5"/>
  <c r="Q121" i="5"/>
  <c r="N120" i="5"/>
  <c r="Q120" i="5" s="1"/>
  <c r="Q118" i="5" s="1"/>
  <c r="Q117" i="5"/>
  <c r="Q115" i="5" s="1"/>
  <c r="N117" i="5"/>
  <c r="N114" i="5"/>
  <c r="Q114" i="5" s="1"/>
  <c r="N113" i="5"/>
  <c r="Q113" i="5" s="1"/>
  <c r="Q109" i="5"/>
  <c r="Q108" i="5"/>
  <c r="N108" i="5"/>
  <c r="Q107" i="5"/>
  <c r="N107" i="5"/>
  <c r="Q106" i="5"/>
  <c r="N106" i="5"/>
  <c r="Q104" i="5"/>
  <c r="Q103" i="5" s="1"/>
  <c r="N100" i="5"/>
  <c r="Q100" i="5" s="1"/>
  <c r="N99" i="5"/>
  <c r="Q99" i="5" s="1"/>
  <c r="R99" i="5" s="1"/>
  <c r="S99" i="5" s="1"/>
  <c r="F98" i="5"/>
  <c r="N98" i="5" s="1"/>
  <c r="Q98" i="5" s="1"/>
  <c r="N96" i="5"/>
  <c r="Q96" i="5" s="1"/>
  <c r="N95" i="5"/>
  <c r="Q95" i="5" s="1"/>
  <c r="N94" i="5"/>
  <c r="Q94" i="5" s="1"/>
  <c r="N93" i="5"/>
  <c r="Q93" i="5" s="1"/>
  <c r="N92" i="5"/>
  <c r="Q92" i="5" s="1"/>
  <c r="N91" i="5"/>
  <c r="Q91" i="5" s="1"/>
  <c r="N90" i="5"/>
  <c r="Q90" i="5" s="1"/>
  <c r="N89" i="5"/>
  <c r="Q89" i="5" s="1"/>
  <c r="N87" i="5"/>
  <c r="Q87" i="5" s="1"/>
  <c r="N86" i="5"/>
  <c r="Q86" i="5" s="1"/>
  <c r="N84" i="5"/>
  <c r="Q84" i="5" s="1"/>
  <c r="Q83" i="5" s="1"/>
  <c r="N82" i="5"/>
  <c r="Q82" i="5" s="1"/>
  <c r="N80" i="5"/>
  <c r="N79" i="5"/>
  <c r="Q79" i="5" s="1"/>
  <c r="N78" i="5"/>
  <c r="Q78" i="5" s="1"/>
  <c r="N76" i="5"/>
  <c r="Q76" i="5" s="1"/>
  <c r="N75" i="5"/>
  <c r="Q75" i="5" s="1"/>
  <c r="N74" i="5"/>
  <c r="Q74" i="5" s="1"/>
  <c r="N73" i="5"/>
  <c r="Q73" i="5" s="1"/>
  <c r="N72" i="5"/>
  <c r="Q72" i="5" s="1"/>
  <c r="N71" i="5"/>
  <c r="Q71" i="5" s="1"/>
  <c r="N67" i="5"/>
  <c r="Q67" i="5" s="1"/>
  <c r="N66" i="5"/>
  <c r="Q66" i="5" s="1"/>
  <c r="N65" i="5"/>
  <c r="Q65" i="5" s="1"/>
  <c r="N63" i="5"/>
  <c r="Q63" i="5" s="1"/>
  <c r="N62" i="5"/>
  <c r="N61" i="5"/>
  <c r="Q61" i="5" s="1"/>
  <c r="N60" i="5"/>
  <c r="Q60" i="5" s="1"/>
  <c r="N58" i="5"/>
  <c r="Q58" i="5" s="1"/>
  <c r="N57" i="5"/>
  <c r="Q57" i="5" s="1"/>
  <c r="Q56" i="5" s="1"/>
  <c r="N55" i="5"/>
  <c r="Q55" i="5" s="1"/>
  <c r="N53" i="5"/>
  <c r="Q53" i="5" s="1"/>
  <c r="N52" i="5"/>
  <c r="Q52" i="5" s="1"/>
  <c r="N51" i="5"/>
  <c r="Q51" i="5" s="1"/>
  <c r="N49" i="5"/>
  <c r="Q49" i="5" s="1"/>
  <c r="N48" i="5"/>
  <c r="Q48" i="5" s="1"/>
  <c r="U47" i="5"/>
  <c r="N47" i="5"/>
  <c r="Q47" i="5" s="1"/>
  <c r="N46" i="5"/>
  <c r="Q46" i="5" s="1"/>
  <c r="N45" i="5"/>
  <c r="N44" i="5"/>
  <c r="Q44" i="5" s="1"/>
  <c r="N43" i="5"/>
  <c r="Q43" i="5" s="1"/>
  <c r="N42" i="5"/>
  <c r="Q42" i="5" s="1"/>
  <c r="N41" i="5"/>
  <c r="Q41" i="5" s="1"/>
  <c r="N37" i="5"/>
  <c r="Q37" i="5" s="1"/>
  <c r="N36" i="5"/>
  <c r="Q36" i="5" s="1"/>
  <c r="N33" i="5"/>
  <c r="Q33" i="5" s="1"/>
  <c r="N32" i="5"/>
  <c r="Q32" i="5" s="1"/>
  <c r="N31" i="5"/>
  <c r="Q31" i="5" s="1"/>
  <c r="N30" i="5"/>
  <c r="Q30" i="5" s="1"/>
  <c r="N28" i="5"/>
  <c r="Q28" i="5" s="1"/>
  <c r="N27" i="5"/>
  <c r="Q27" i="5" s="1"/>
  <c r="Q26" i="5" s="1"/>
  <c r="N25" i="5"/>
  <c r="Q25" i="5" s="1"/>
  <c r="N23" i="5"/>
  <c r="Q23" i="5" s="1"/>
  <c r="N21" i="5"/>
  <c r="Q21" i="5" s="1"/>
  <c r="N19" i="5"/>
  <c r="Q19" i="5" s="1"/>
  <c r="N18" i="5"/>
  <c r="Q18" i="5" s="1"/>
  <c r="N17" i="5"/>
  <c r="Q17" i="5" s="1"/>
  <c r="N16" i="5"/>
  <c r="Q16" i="5" s="1"/>
  <c r="N15" i="5"/>
  <c r="N14" i="5"/>
  <c r="Q14" i="5" s="1"/>
  <c r="N13" i="5"/>
  <c r="Q13" i="5" s="1"/>
  <c r="N12" i="5"/>
  <c r="Q12" i="5" s="1"/>
  <c r="N11" i="5"/>
  <c r="Q11" i="5" s="1"/>
  <c r="F78" i="4"/>
  <c r="U51" i="2"/>
  <c r="T51" i="2"/>
  <c r="T42" i="2"/>
  <c r="U47" i="4"/>
  <c r="T47" i="4"/>
  <c r="F35" i="4"/>
  <c r="N35" i="4" s="1"/>
  <c r="Q35" i="4" s="1"/>
  <c r="Q130" i="4"/>
  <c r="Q128" i="4" s="1"/>
  <c r="Q127" i="4" s="1"/>
  <c r="N130" i="4"/>
  <c r="Q126" i="4"/>
  <c r="Q124" i="4" s="1"/>
  <c r="N126" i="4"/>
  <c r="N123" i="4"/>
  <c r="Q123" i="4" s="1"/>
  <c r="Q121" i="4" s="1"/>
  <c r="Q120" i="4"/>
  <c r="N120" i="4"/>
  <c r="Q118" i="4"/>
  <c r="N117" i="4"/>
  <c r="Q117" i="4" s="1"/>
  <c r="Q115" i="4" s="1"/>
  <c r="Q114" i="4"/>
  <c r="N114" i="4"/>
  <c r="Q113" i="4"/>
  <c r="N113" i="4"/>
  <c r="Q111" i="4"/>
  <c r="Q109" i="4"/>
  <c r="N108" i="4"/>
  <c r="Q108" i="4" s="1"/>
  <c r="N107" i="4"/>
  <c r="Q107" i="4" s="1"/>
  <c r="N106" i="4"/>
  <c r="Q106" i="4" s="1"/>
  <c r="N100" i="4"/>
  <c r="Q100" i="4" s="1"/>
  <c r="N99" i="4"/>
  <c r="Q99" i="4" s="1"/>
  <c r="R99" i="4" s="1"/>
  <c r="S99" i="4" s="1"/>
  <c r="F98" i="4"/>
  <c r="N98" i="4" s="1"/>
  <c r="Q98" i="4" s="1"/>
  <c r="N96" i="4"/>
  <c r="Q96" i="4" s="1"/>
  <c r="N95" i="4"/>
  <c r="Q95" i="4" s="1"/>
  <c r="N94" i="4"/>
  <c r="Q94" i="4" s="1"/>
  <c r="N93" i="4"/>
  <c r="Q93" i="4" s="1"/>
  <c r="N92" i="4"/>
  <c r="Q92" i="4" s="1"/>
  <c r="N91" i="4"/>
  <c r="Q91" i="4" s="1"/>
  <c r="N90" i="4"/>
  <c r="Q90" i="4" s="1"/>
  <c r="N89" i="4"/>
  <c r="Q89" i="4" s="1"/>
  <c r="N87" i="4"/>
  <c r="Q87" i="4" s="1"/>
  <c r="Q86" i="4"/>
  <c r="N84" i="4"/>
  <c r="Q84" i="4" s="1"/>
  <c r="Q83" i="4" s="1"/>
  <c r="N82" i="4"/>
  <c r="Q82" i="4" s="1"/>
  <c r="Q80" i="4"/>
  <c r="N80" i="4"/>
  <c r="N79" i="4"/>
  <c r="Q79" i="4" s="1"/>
  <c r="N78" i="4"/>
  <c r="Q78" i="4" s="1"/>
  <c r="N76" i="4"/>
  <c r="Q76" i="4" s="1"/>
  <c r="N75" i="4"/>
  <c r="Q75" i="4" s="1"/>
  <c r="N74" i="4"/>
  <c r="Q74" i="4" s="1"/>
  <c r="N73" i="4"/>
  <c r="Q73" i="4" s="1"/>
  <c r="N72" i="4"/>
  <c r="Q72" i="4" s="1"/>
  <c r="N71" i="4"/>
  <c r="Q71" i="4" s="1"/>
  <c r="N67" i="4"/>
  <c r="Q67" i="4" s="1"/>
  <c r="N66" i="4"/>
  <c r="Q66" i="4" s="1"/>
  <c r="N65" i="4"/>
  <c r="Q65" i="4" s="1"/>
  <c r="N63" i="4"/>
  <c r="Q63" i="4" s="1"/>
  <c r="N62" i="4"/>
  <c r="N61" i="4"/>
  <c r="Q61" i="4" s="1"/>
  <c r="N60" i="4"/>
  <c r="Q60" i="4" s="1"/>
  <c r="N58" i="4"/>
  <c r="Q58" i="4" s="1"/>
  <c r="N57" i="4"/>
  <c r="Q57" i="4" s="1"/>
  <c r="Q56" i="4" s="1"/>
  <c r="N55" i="4"/>
  <c r="Q55" i="4" s="1"/>
  <c r="N53" i="4"/>
  <c r="Q53" i="4" s="1"/>
  <c r="N52" i="4"/>
  <c r="Q52" i="4" s="1"/>
  <c r="N51" i="4"/>
  <c r="Q51" i="4" s="1"/>
  <c r="N49" i="4"/>
  <c r="Q49" i="4" s="1"/>
  <c r="N48" i="4"/>
  <c r="Q48" i="4" s="1"/>
  <c r="N47" i="4"/>
  <c r="Q47" i="4" s="1"/>
  <c r="N46" i="4"/>
  <c r="Q46" i="4" s="1"/>
  <c r="N45" i="4"/>
  <c r="N44" i="4"/>
  <c r="Q44" i="4" s="1"/>
  <c r="N43" i="4"/>
  <c r="Q43" i="4" s="1"/>
  <c r="N42" i="4"/>
  <c r="Q42" i="4" s="1"/>
  <c r="N41" i="4"/>
  <c r="Q41" i="4" s="1"/>
  <c r="N37" i="4"/>
  <c r="Q37" i="4" s="1"/>
  <c r="N36" i="4"/>
  <c r="Q36" i="4" s="1"/>
  <c r="N33" i="4"/>
  <c r="Q33" i="4" s="1"/>
  <c r="N32" i="4"/>
  <c r="Q32" i="4" s="1"/>
  <c r="N31" i="4"/>
  <c r="Q31" i="4" s="1"/>
  <c r="N30" i="4"/>
  <c r="Q30" i="4" s="1"/>
  <c r="N28" i="4"/>
  <c r="Q28" i="4" s="1"/>
  <c r="N27" i="4"/>
  <c r="Q27" i="4" s="1"/>
  <c r="Q26" i="4" s="1"/>
  <c r="N25" i="4"/>
  <c r="Q25" i="4" s="1"/>
  <c r="N23" i="4"/>
  <c r="Q23" i="4" s="1"/>
  <c r="N22" i="4"/>
  <c r="Q22" i="4" s="1"/>
  <c r="N19" i="4"/>
  <c r="Q19" i="4" s="1"/>
  <c r="N18" i="4"/>
  <c r="Q18" i="4" s="1"/>
  <c r="N17" i="4"/>
  <c r="Q17" i="4" s="1"/>
  <c r="N16" i="4"/>
  <c r="Q16" i="4" s="1"/>
  <c r="N15" i="4"/>
  <c r="N14" i="4"/>
  <c r="Q14" i="4" s="1"/>
  <c r="N13" i="4"/>
  <c r="Q13" i="4" s="1"/>
  <c r="N12" i="4"/>
  <c r="Q12" i="4" s="1"/>
  <c r="N11" i="4"/>
  <c r="Q11" i="4" s="1"/>
  <c r="F78" i="3"/>
  <c r="T47" i="3"/>
  <c r="U47" i="3"/>
  <c r="F35" i="3"/>
  <c r="N35" i="3" s="1"/>
  <c r="Q35" i="3" s="1"/>
  <c r="N37" i="2"/>
  <c r="Q37" i="2" s="1"/>
  <c r="N22" i="2"/>
  <c r="Q22" i="2" s="1"/>
  <c r="N21" i="2"/>
  <c r="Q21" i="2" s="1"/>
  <c r="Q130" i="3"/>
  <c r="Q128" i="3" s="1"/>
  <c r="Q127" i="3" s="1"/>
  <c r="N130" i="3"/>
  <c r="Q126" i="3"/>
  <c r="Q124" i="3" s="1"/>
  <c r="N126" i="3"/>
  <c r="N123" i="3"/>
  <c r="Q123" i="3" s="1"/>
  <c r="Q121" i="3" s="1"/>
  <c r="Q120" i="3"/>
  <c r="N120" i="3"/>
  <c r="Q118" i="3"/>
  <c r="N117" i="3"/>
  <c r="Q117" i="3" s="1"/>
  <c r="Q115" i="3" s="1"/>
  <c r="Q114" i="3"/>
  <c r="N114" i="3"/>
  <c r="Q113" i="3"/>
  <c r="N113" i="3"/>
  <c r="Q111" i="3"/>
  <c r="Q110" i="3" s="1"/>
  <c r="Q109" i="3"/>
  <c r="N108" i="3"/>
  <c r="Q108" i="3" s="1"/>
  <c r="N107" i="3"/>
  <c r="Q107" i="3" s="1"/>
  <c r="N106" i="3"/>
  <c r="Q106" i="3" s="1"/>
  <c r="Q104" i="3" s="1"/>
  <c r="Q103" i="3" s="1"/>
  <c r="Q102" i="3" s="1"/>
  <c r="S102" i="3" s="1"/>
  <c r="N100" i="3"/>
  <c r="Q100" i="3" s="1"/>
  <c r="N99" i="3"/>
  <c r="Q99" i="3" s="1"/>
  <c r="R99" i="3" s="1"/>
  <c r="S99" i="3" s="1"/>
  <c r="F98" i="3"/>
  <c r="N98" i="3" s="1"/>
  <c r="Q98" i="3" s="1"/>
  <c r="N96" i="3"/>
  <c r="Q96" i="3" s="1"/>
  <c r="N95" i="3"/>
  <c r="Q95" i="3" s="1"/>
  <c r="N94" i="3"/>
  <c r="Q94" i="3" s="1"/>
  <c r="N93" i="3"/>
  <c r="Q93" i="3" s="1"/>
  <c r="N92" i="3"/>
  <c r="Q92" i="3" s="1"/>
  <c r="N91" i="3"/>
  <c r="Q91" i="3" s="1"/>
  <c r="N90" i="3"/>
  <c r="Q90" i="3" s="1"/>
  <c r="N89" i="3"/>
  <c r="Q89" i="3" s="1"/>
  <c r="N87" i="3"/>
  <c r="Q87" i="3" s="1"/>
  <c r="N86" i="3"/>
  <c r="Q80" i="3" s="1"/>
  <c r="N84" i="3"/>
  <c r="Q84" i="3" s="1"/>
  <c r="Q83" i="3" s="1"/>
  <c r="N82" i="3"/>
  <c r="Q82" i="3" s="1"/>
  <c r="N80" i="3"/>
  <c r="N79" i="3"/>
  <c r="Q79" i="3" s="1"/>
  <c r="N78" i="3"/>
  <c r="Q78" i="3" s="1"/>
  <c r="N76" i="3"/>
  <c r="Q76" i="3" s="1"/>
  <c r="N75" i="3"/>
  <c r="Q75" i="3" s="1"/>
  <c r="N74" i="3"/>
  <c r="Q74" i="3" s="1"/>
  <c r="N73" i="3"/>
  <c r="Q73" i="3" s="1"/>
  <c r="N72" i="3"/>
  <c r="Q72" i="3" s="1"/>
  <c r="N71" i="3"/>
  <c r="Q71" i="3" s="1"/>
  <c r="N67" i="3"/>
  <c r="Q67" i="3" s="1"/>
  <c r="N66" i="3"/>
  <c r="Q66" i="3" s="1"/>
  <c r="N65" i="3"/>
  <c r="Q65" i="3" s="1"/>
  <c r="N63" i="3"/>
  <c r="Q63" i="3" s="1"/>
  <c r="N62" i="3"/>
  <c r="N61" i="3"/>
  <c r="Q61" i="3" s="1"/>
  <c r="N60" i="3"/>
  <c r="Q60" i="3" s="1"/>
  <c r="N58" i="3"/>
  <c r="Q58" i="3" s="1"/>
  <c r="N57" i="3"/>
  <c r="Q57" i="3" s="1"/>
  <c r="Q56" i="3" s="1"/>
  <c r="N55" i="3"/>
  <c r="Q55" i="3" s="1"/>
  <c r="N53" i="3"/>
  <c r="Q53" i="3" s="1"/>
  <c r="N52" i="3"/>
  <c r="Q52" i="3" s="1"/>
  <c r="N51" i="3"/>
  <c r="Q51" i="3" s="1"/>
  <c r="N49" i="3"/>
  <c r="Q49" i="3" s="1"/>
  <c r="N48" i="3"/>
  <c r="Q48" i="3" s="1"/>
  <c r="N47" i="3"/>
  <c r="Q47" i="3" s="1"/>
  <c r="N46" i="3"/>
  <c r="Q46" i="3" s="1"/>
  <c r="N45" i="3"/>
  <c r="N44" i="3"/>
  <c r="Q44" i="3" s="1"/>
  <c r="N43" i="3"/>
  <c r="Q43" i="3" s="1"/>
  <c r="N42" i="3"/>
  <c r="Q42" i="3" s="1"/>
  <c r="N41" i="3"/>
  <c r="Q41" i="3" s="1"/>
  <c r="N37" i="3"/>
  <c r="Q37" i="3" s="1"/>
  <c r="N36" i="3"/>
  <c r="Q36" i="3" s="1"/>
  <c r="N33" i="3"/>
  <c r="Q33" i="3" s="1"/>
  <c r="N32" i="3"/>
  <c r="Q32" i="3" s="1"/>
  <c r="N31" i="3"/>
  <c r="Q31" i="3" s="1"/>
  <c r="N30" i="3"/>
  <c r="Q30" i="3" s="1"/>
  <c r="N28" i="3"/>
  <c r="Q28" i="3" s="1"/>
  <c r="N27" i="3"/>
  <c r="Q27" i="3" s="1"/>
  <c r="Q26" i="3" s="1"/>
  <c r="N25" i="3"/>
  <c r="Q25" i="3" s="1"/>
  <c r="N23" i="3"/>
  <c r="Q23" i="3" s="1"/>
  <c r="N22" i="3"/>
  <c r="Q22" i="3" s="1"/>
  <c r="N21" i="3"/>
  <c r="Q21" i="3" s="1"/>
  <c r="N19" i="3"/>
  <c r="Q19" i="3" s="1"/>
  <c r="N18" i="3"/>
  <c r="Q18" i="3" s="1"/>
  <c r="N17" i="3"/>
  <c r="Q17" i="3" s="1"/>
  <c r="N16" i="3"/>
  <c r="Q16" i="3" s="1"/>
  <c r="N15" i="3"/>
  <c r="N14" i="3"/>
  <c r="Q14" i="3" s="1"/>
  <c r="N13" i="3"/>
  <c r="Q13" i="3" s="1"/>
  <c r="N12" i="3"/>
  <c r="Q12" i="3" s="1"/>
  <c r="N11" i="3"/>
  <c r="Q11" i="3" s="1"/>
  <c r="N132" i="2"/>
  <c r="Q132" i="2" s="1"/>
  <c r="Q130" i="2" s="1"/>
  <c r="Q129" i="2" s="1"/>
  <c r="N128" i="2"/>
  <c r="Q128" i="2" s="1"/>
  <c r="Q126" i="2" s="1"/>
  <c r="Q125" i="2"/>
  <c r="Q123" i="2" s="1"/>
  <c r="N125" i="2"/>
  <c r="N122" i="2"/>
  <c r="Q122" i="2" s="1"/>
  <c r="Q120" i="2" s="1"/>
  <c r="Q119" i="2"/>
  <c r="N119" i="2"/>
  <c r="Q117" i="2"/>
  <c r="N116" i="2"/>
  <c r="Q116" i="2" s="1"/>
  <c r="N115" i="2"/>
  <c r="Q115" i="2" s="1"/>
  <c r="Q113" i="2" s="1"/>
  <c r="Q111" i="2"/>
  <c r="Q110" i="2"/>
  <c r="N110" i="2"/>
  <c r="Q109" i="2"/>
  <c r="N109" i="2"/>
  <c r="Q108" i="2"/>
  <c r="Q106" i="2" s="1"/>
  <c r="Q105" i="2" s="1"/>
  <c r="N108" i="2"/>
  <c r="N102" i="2"/>
  <c r="Q102" i="2" s="1"/>
  <c r="N101" i="2"/>
  <c r="Q101" i="2" s="1"/>
  <c r="R101" i="2" s="1"/>
  <c r="S101" i="2" s="1"/>
  <c r="F100" i="2"/>
  <c r="N100" i="2" s="1"/>
  <c r="Q100" i="2" s="1"/>
  <c r="N98" i="2"/>
  <c r="Q98" i="2" s="1"/>
  <c r="N97" i="2"/>
  <c r="Q97" i="2" s="1"/>
  <c r="N96" i="2"/>
  <c r="Q96" i="2" s="1"/>
  <c r="N95" i="2"/>
  <c r="Q95" i="2" s="1"/>
  <c r="N94" i="2"/>
  <c r="Q94" i="2" s="1"/>
  <c r="N93" i="2"/>
  <c r="Q93" i="2" s="1"/>
  <c r="N92" i="2"/>
  <c r="Q92" i="2" s="1"/>
  <c r="N91" i="2"/>
  <c r="Q91" i="2" s="1"/>
  <c r="N89" i="2"/>
  <c r="Q89" i="2" s="1"/>
  <c r="N88" i="2"/>
  <c r="Q88" i="2" s="1"/>
  <c r="N86" i="2"/>
  <c r="Q86" i="2" s="1"/>
  <c r="Q85" i="2" s="1"/>
  <c r="N84" i="2"/>
  <c r="Q84" i="2" s="1"/>
  <c r="N82" i="2"/>
  <c r="N81" i="2"/>
  <c r="Q81" i="2" s="1"/>
  <c r="N80" i="2"/>
  <c r="Q80" i="2" s="1"/>
  <c r="F80" i="2"/>
  <c r="N78" i="2"/>
  <c r="Q78" i="2" s="1"/>
  <c r="N77" i="2"/>
  <c r="Q77" i="2" s="1"/>
  <c r="N76" i="2"/>
  <c r="Q76" i="2" s="1"/>
  <c r="Q75" i="2"/>
  <c r="N75" i="2"/>
  <c r="N74" i="2"/>
  <c r="Q74" i="2" s="1"/>
  <c r="N73" i="2"/>
  <c r="Q73" i="2" s="1"/>
  <c r="N69" i="2"/>
  <c r="Q69" i="2" s="1"/>
  <c r="N68" i="2"/>
  <c r="Q68" i="2" s="1"/>
  <c r="N67" i="2"/>
  <c r="Q67" i="2" s="1"/>
  <c r="N65" i="2"/>
  <c r="Q65" i="2" s="1"/>
  <c r="N64" i="2"/>
  <c r="N63" i="2"/>
  <c r="Q63" i="2" s="1"/>
  <c r="N62" i="2"/>
  <c r="Q62" i="2" s="1"/>
  <c r="N60" i="2"/>
  <c r="Q60" i="2" s="1"/>
  <c r="N59" i="2"/>
  <c r="Q59" i="2" s="1"/>
  <c r="Q58" i="2" s="1"/>
  <c r="N57" i="2"/>
  <c r="Q57" i="2" s="1"/>
  <c r="N55" i="2"/>
  <c r="Q55" i="2" s="1"/>
  <c r="N54" i="2"/>
  <c r="Q54" i="2" s="1"/>
  <c r="N53" i="2"/>
  <c r="Q53" i="2" s="1"/>
  <c r="N51" i="2"/>
  <c r="Q51" i="2" s="1"/>
  <c r="N50" i="2"/>
  <c r="Q50" i="2" s="1"/>
  <c r="N49" i="2"/>
  <c r="Q49" i="2" s="1"/>
  <c r="N48" i="2"/>
  <c r="Q48" i="2" s="1"/>
  <c r="N47" i="2"/>
  <c r="N46" i="2"/>
  <c r="Q46" i="2" s="1"/>
  <c r="N45" i="2"/>
  <c r="Q45" i="2" s="1"/>
  <c r="N44" i="2"/>
  <c r="Q44" i="2" s="1"/>
  <c r="N43" i="2"/>
  <c r="Q43" i="2" s="1"/>
  <c r="N39" i="2"/>
  <c r="Q39" i="2" s="1"/>
  <c r="N38" i="2"/>
  <c r="Q38" i="2" s="1"/>
  <c r="N34" i="2"/>
  <c r="Q34" i="2" s="1"/>
  <c r="N33" i="2"/>
  <c r="Q33" i="2" s="1"/>
  <c r="N32" i="2"/>
  <c r="Q32" i="2" s="1"/>
  <c r="N31" i="2"/>
  <c r="Q31" i="2" s="1"/>
  <c r="N29" i="2"/>
  <c r="Q29" i="2" s="1"/>
  <c r="N28" i="2"/>
  <c r="Q28" i="2" s="1"/>
  <c r="Q27" i="2" s="1"/>
  <c r="N26" i="2"/>
  <c r="Q26" i="2" s="1"/>
  <c r="N24" i="2"/>
  <c r="Q24" i="2" s="1"/>
  <c r="N23" i="2"/>
  <c r="Q23" i="2" s="1"/>
  <c r="N19" i="2"/>
  <c r="Q19" i="2" s="1"/>
  <c r="N18" i="2"/>
  <c r="Q18" i="2" s="1"/>
  <c r="N17" i="2"/>
  <c r="Q17" i="2" s="1"/>
  <c r="N16" i="2"/>
  <c r="Q16" i="2" s="1"/>
  <c r="N15" i="2"/>
  <c r="Q15" i="2" s="1"/>
  <c r="N14" i="2"/>
  <c r="N13" i="2"/>
  <c r="Q13" i="2" s="1"/>
  <c r="N12" i="2"/>
  <c r="Q12" i="2" s="1"/>
  <c r="N11" i="2"/>
  <c r="Q11" i="2" s="1"/>
  <c r="N84" i="1"/>
  <c r="Q84" i="1" s="1"/>
  <c r="Q83" i="1" s="1"/>
  <c r="Q109" i="1"/>
  <c r="N130" i="1"/>
  <c r="Q130" i="1" s="1"/>
  <c r="Q128" i="1" s="1"/>
  <c r="Q127" i="1" s="1"/>
  <c r="N126" i="1"/>
  <c r="Q126" i="1" s="1"/>
  <c r="Q124" i="1" s="1"/>
  <c r="N123" i="1"/>
  <c r="Q123" i="1" s="1"/>
  <c r="Q121" i="1" s="1"/>
  <c r="N120" i="1"/>
  <c r="Q120" i="1" s="1"/>
  <c r="Q118" i="1" s="1"/>
  <c r="N117" i="1"/>
  <c r="Q117" i="1" s="1"/>
  <c r="Q115" i="1" s="1"/>
  <c r="N114" i="1"/>
  <c r="Q114" i="1" s="1"/>
  <c r="N113" i="1"/>
  <c r="Q113" i="1" s="1"/>
  <c r="N108" i="1"/>
  <c r="Q108" i="1" s="1"/>
  <c r="N107" i="1"/>
  <c r="Q107" i="1" s="1"/>
  <c r="N106" i="1"/>
  <c r="Q106" i="1" s="1"/>
  <c r="Q67" i="12" l="1"/>
  <c r="R67" i="12" s="1"/>
  <c r="S67" i="12" s="1"/>
  <c r="Q8" i="11"/>
  <c r="Q7" i="11" s="1"/>
  <c r="Q8" i="8"/>
  <c r="Q7" i="8" s="1"/>
  <c r="Q8" i="10"/>
  <c r="Q67" i="8"/>
  <c r="R67" i="8" s="1"/>
  <c r="S67" i="8" s="1"/>
  <c r="Q64" i="3"/>
  <c r="Q8" i="7"/>
  <c r="Q7" i="7" s="1"/>
  <c r="Q38" i="6"/>
  <c r="R38" i="6" s="1"/>
  <c r="Q64" i="5"/>
  <c r="Q64" i="4"/>
  <c r="Q66" i="2"/>
  <c r="Q97" i="5"/>
  <c r="Q59" i="5"/>
  <c r="Q88" i="5"/>
  <c r="Q85" i="4"/>
  <c r="Q59" i="3"/>
  <c r="Q30" i="2"/>
  <c r="Q90" i="2"/>
  <c r="Q61" i="2"/>
  <c r="Q99" i="2"/>
  <c r="Q8" i="6"/>
  <c r="R8" i="6" s="1"/>
  <c r="S8" i="12"/>
  <c r="S9" i="12" s="1"/>
  <c r="R8" i="12"/>
  <c r="S8" i="11"/>
  <c r="S9" i="11" s="1"/>
  <c r="R8" i="11"/>
  <c r="Q7" i="9"/>
  <c r="S8" i="9"/>
  <c r="S9" i="9" s="1"/>
  <c r="R8" i="9"/>
  <c r="R8" i="8"/>
  <c r="S8" i="8"/>
  <c r="S9" i="8" s="1"/>
  <c r="R8" i="7"/>
  <c r="S8" i="7"/>
  <c r="S9" i="7" s="1"/>
  <c r="Q101" i="6"/>
  <c r="S101" i="6" s="1"/>
  <c r="Q34" i="5"/>
  <c r="Q29" i="5"/>
  <c r="Q111" i="5"/>
  <c r="Q110" i="5" s="1"/>
  <c r="Q102" i="5" s="1"/>
  <c r="S102" i="5" s="1"/>
  <c r="Q9" i="5"/>
  <c r="Q39" i="5"/>
  <c r="Q85" i="5"/>
  <c r="Q80" i="5"/>
  <c r="Q69" i="5" s="1"/>
  <c r="Q34" i="4"/>
  <c r="N21" i="4"/>
  <c r="Q21" i="4" s="1"/>
  <c r="Q9" i="4" s="1"/>
  <c r="Q39" i="4"/>
  <c r="Q88" i="4"/>
  <c r="Q104" i="4"/>
  <c r="Q103" i="4" s="1"/>
  <c r="Q110" i="4"/>
  <c r="Q29" i="4"/>
  <c r="Q59" i="4"/>
  <c r="Q69" i="4"/>
  <c r="Q97" i="4"/>
  <c r="Q97" i="3"/>
  <c r="Q88" i="3"/>
  <c r="Q86" i="3"/>
  <c r="Q85" i="3" s="1"/>
  <c r="Q34" i="3"/>
  <c r="Q29" i="3"/>
  <c r="Q9" i="3"/>
  <c r="N36" i="2"/>
  <c r="Q36" i="2" s="1"/>
  <c r="Q35" i="2" s="1"/>
  <c r="Q39" i="3"/>
  <c r="Q69" i="3"/>
  <c r="Q112" i="2"/>
  <c r="Q104" i="2"/>
  <c r="S104" i="2" s="1"/>
  <c r="Q9" i="2"/>
  <c r="Q41" i="2"/>
  <c r="R40" i="2" s="1"/>
  <c r="Q87" i="2"/>
  <c r="Q82" i="2"/>
  <c r="Q71" i="2" s="1"/>
  <c r="Q111" i="1"/>
  <c r="Q110" i="1" s="1"/>
  <c r="Q104" i="1"/>
  <c r="Q103" i="1" s="1"/>
  <c r="N87" i="1"/>
  <c r="Q87" i="1" s="1"/>
  <c r="N86" i="1"/>
  <c r="Q80" i="1" s="1"/>
  <c r="N80" i="1"/>
  <c r="N79" i="1"/>
  <c r="Q79" i="1" s="1"/>
  <c r="N78" i="1"/>
  <c r="Q78" i="1" s="1"/>
  <c r="N82" i="1"/>
  <c r="Q82" i="1" s="1"/>
  <c r="N74" i="1"/>
  <c r="Q74" i="1" s="1"/>
  <c r="N73" i="1"/>
  <c r="Q73" i="1" s="1"/>
  <c r="N72" i="1"/>
  <c r="Q72" i="1" s="1"/>
  <c r="N71" i="1"/>
  <c r="Q71" i="1" s="1"/>
  <c r="F78" i="1"/>
  <c r="N94" i="1"/>
  <c r="Q94" i="1" s="1"/>
  <c r="N90" i="1"/>
  <c r="Q90" i="1" s="1"/>
  <c r="Q86" i="1"/>
  <c r="N22" i="1"/>
  <c r="Q22" i="1" s="1"/>
  <c r="N100" i="1"/>
  <c r="Q100" i="1" s="1"/>
  <c r="N99" i="1"/>
  <c r="Q99" i="1" s="1"/>
  <c r="R99" i="1" s="1"/>
  <c r="S99" i="1" s="1"/>
  <c r="F98" i="1"/>
  <c r="N98" i="1" s="1"/>
  <c r="Q98" i="1" s="1"/>
  <c r="N96" i="1"/>
  <c r="Q96" i="1" s="1"/>
  <c r="N95" i="1"/>
  <c r="Q95" i="1" s="1"/>
  <c r="N92" i="1"/>
  <c r="Q92" i="1" s="1"/>
  <c r="N93" i="1"/>
  <c r="Q93" i="1" s="1"/>
  <c r="N91" i="1"/>
  <c r="Q91" i="1" s="1"/>
  <c r="N89" i="1"/>
  <c r="Q89" i="1" s="1"/>
  <c r="N76" i="1"/>
  <c r="Q76" i="1" s="1"/>
  <c r="N75" i="1"/>
  <c r="Q75" i="1" s="1"/>
  <c r="N67" i="1"/>
  <c r="Q67" i="1" s="1"/>
  <c r="N66" i="1"/>
  <c r="Q66" i="1" s="1"/>
  <c r="N65" i="1"/>
  <c r="Q65" i="1" s="1"/>
  <c r="N63" i="1"/>
  <c r="Q63" i="1" s="1"/>
  <c r="N62" i="1"/>
  <c r="N61" i="1"/>
  <c r="Q61" i="1" s="1"/>
  <c r="N60" i="1"/>
  <c r="Q60" i="1" s="1"/>
  <c r="N58" i="1"/>
  <c r="Q58" i="1" s="1"/>
  <c r="N57" i="1"/>
  <c r="Q57" i="1" s="1"/>
  <c r="Q56" i="1" s="1"/>
  <c r="N55" i="1"/>
  <c r="Q55" i="1" s="1"/>
  <c r="N53" i="1"/>
  <c r="Q53" i="1" s="1"/>
  <c r="N52" i="1"/>
  <c r="Q52" i="1" s="1"/>
  <c r="N51" i="1"/>
  <c r="Q51" i="1" s="1"/>
  <c r="N49" i="1"/>
  <c r="Q49" i="1" s="1"/>
  <c r="N48" i="1"/>
  <c r="Q48" i="1" s="1"/>
  <c r="N47" i="1"/>
  <c r="Q47" i="1" s="1"/>
  <c r="N46" i="1"/>
  <c r="Q46" i="1" s="1"/>
  <c r="N45" i="1"/>
  <c r="N44" i="1"/>
  <c r="Q44" i="1" s="1"/>
  <c r="N43" i="1"/>
  <c r="Q43" i="1" s="1"/>
  <c r="N42" i="1"/>
  <c r="Q42" i="1" s="1"/>
  <c r="N41" i="1"/>
  <c r="Q41" i="1" s="1"/>
  <c r="N37" i="1"/>
  <c r="Q37" i="1" s="1"/>
  <c r="N36" i="1"/>
  <c r="Q36" i="1" s="1"/>
  <c r="F35" i="1"/>
  <c r="N35" i="1" s="1"/>
  <c r="Q35" i="1" s="1"/>
  <c r="N33" i="1"/>
  <c r="Q33" i="1" s="1"/>
  <c r="N32" i="1"/>
  <c r="Q32" i="1" s="1"/>
  <c r="N31" i="1"/>
  <c r="Q31" i="1" s="1"/>
  <c r="N30" i="1"/>
  <c r="Q30" i="1" s="1"/>
  <c r="N28" i="1"/>
  <c r="Q28" i="1" s="1"/>
  <c r="N27" i="1"/>
  <c r="Q27" i="1" s="1"/>
  <c r="Q26" i="1" s="1"/>
  <c r="N25" i="1"/>
  <c r="Q25" i="1" s="1"/>
  <c r="N23" i="1"/>
  <c r="Q23" i="1" s="1"/>
  <c r="N21" i="1"/>
  <c r="Q21" i="1" s="1"/>
  <c r="N19" i="1"/>
  <c r="Q19" i="1" s="1"/>
  <c r="N18" i="1"/>
  <c r="Q18" i="1" s="1"/>
  <c r="N17" i="1"/>
  <c r="Q17" i="1" s="1"/>
  <c r="N16" i="1"/>
  <c r="Q16" i="1" s="1"/>
  <c r="N15" i="1"/>
  <c r="N14" i="1"/>
  <c r="Q14" i="1" s="1"/>
  <c r="N13" i="1"/>
  <c r="Q13" i="1" s="1"/>
  <c r="N12" i="1"/>
  <c r="Q12" i="1" s="1"/>
  <c r="N11" i="1"/>
  <c r="Q11" i="1" s="1"/>
  <c r="Q7" i="12" l="1"/>
  <c r="S8" i="10"/>
  <c r="S9" i="10" s="1"/>
  <c r="R8" i="10"/>
  <c r="Q7" i="10"/>
  <c r="S8" i="6"/>
  <c r="S9" i="6" s="1"/>
  <c r="Q68" i="5"/>
  <c r="R68" i="5" s="1"/>
  <c r="S68" i="5" s="1"/>
  <c r="Q70" i="2"/>
  <c r="R70" i="2" s="1"/>
  <c r="S70" i="2" s="1"/>
  <c r="Q38" i="5"/>
  <c r="R38" i="5" s="1"/>
  <c r="Q38" i="4"/>
  <c r="R38" i="4" s="1"/>
  <c r="Q38" i="3"/>
  <c r="R38" i="3" s="1"/>
  <c r="Q9" i="1"/>
  <c r="Q7" i="6"/>
  <c r="Q8" i="5"/>
  <c r="R8" i="5" s="1"/>
  <c r="S8" i="5"/>
  <c r="S9" i="5" s="1"/>
  <c r="Q68" i="4"/>
  <c r="R68" i="4" s="1"/>
  <c r="S68" i="4" s="1"/>
  <c r="Q102" i="4"/>
  <c r="S102" i="4" s="1"/>
  <c r="Q8" i="4"/>
  <c r="Q68" i="3"/>
  <c r="R68" i="3" s="1"/>
  <c r="S68" i="3" s="1"/>
  <c r="Q8" i="3"/>
  <c r="S8" i="3" s="1"/>
  <c r="S9" i="3" s="1"/>
  <c r="Q8" i="2"/>
  <c r="S8" i="2" s="1"/>
  <c r="S9" i="2" s="1"/>
  <c r="Q85" i="1"/>
  <c r="Q102" i="1"/>
  <c r="S102" i="1" s="1"/>
  <c r="Q29" i="1"/>
  <c r="Q64" i="1"/>
  <c r="Q88" i="1"/>
  <c r="Q97" i="1"/>
  <c r="Q59" i="1"/>
  <c r="Q34" i="1"/>
  <c r="Q69" i="1"/>
  <c r="Q39" i="1"/>
  <c r="Q7" i="5" l="1"/>
  <c r="Q7" i="4"/>
  <c r="R8" i="4"/>
  <c r="S8" i="4"/>
  <c r="S9" i="4" s="1"/>
  <c r="Q7" i="3"/>
  <c r="R8" i="3"/>
  <c r="Q7" i="2"/>
  <c r="R8" i="2"/>
  <c r="Q68" i="1"/>
  <c r="Q38" i="1"/>
  <c r="R38" i="1" s="1"/>
  <c r="Q8" i="1"/>
  <c r="R68" i="1" l="1"/>
  <c r="S68" i="1" s="1"/>
  <c r="Q7" i="1"/>
  <c r="R8" i="1"/>
  <c r="S8" i="1"/>
  <c r="S9" i="1" s="1"/>
</calcChain>
</file>

<file path=xl/sharedStrings.xml><?xml version="1.0" encoding="utf-8"?>
<sst xmlns="http://schemas.openxmlformats.org/spreadsheetml/2006/main" count="6951" uniqueCount="190">
  <si>
    <t>Kode</t>
  </si>
  <si>
    <t>Uraian RO/Komponen/Akun/Detil</t>
  </si>
  <si>
    <t>Rincian Perhitungan</t>
  </si>
  <si>
    <t>Harga Satuan</t>
  </si>
  <si>
    <t>Jumlah</t>
  </si>
  <si>
    <t>Ket</t>
  </si>
  <si>
    <t>Satuan</t>
  </si>
  <si>
    <t>Jml</t>
  </si>
  <si>
    <t>SATUAN</t>
  </si>
  <si>
    <t>026.13.DL</t>
  </si>
  <si>
    <t>Program Pendidikan dan Pelatihan Vokasi</t>
  </si>
  <si>
    <t>4060.SCH</t>
  </si>
  <si>
    <t>Pelatihan Bidang Industri</t>
  </si>
  <si>
    <t>4060.SCH.003</t>
  </si>
  <si>
    <t>PBK di UPTP</t>
  </si>
  <si>
    <t>051</t>
  </si>
  <si>
    <t>A</t>
  </si>
  <si>
    <t>Non Boarding</t>
  </si>
  <si>
    <t>521211</t>
  </si>
  <si>
    <t>Belanja Bahan</t>
  </si>
  <si>
    <t>&gt; PERSIAPAN</t>
  </si>
  <si>
    <t xml:space="preserve">  - Perlengkapan Peserta</t>
  </si>
  <si>
    <t>ORG</t>
  </si>
  <si>
    <t>x</t>
  </si>
  <si>
    <t>SET</t>
  </si>
  <si>
    <t>PKT</t>
  </si>
  <si>
    <t>OP</t>
  </si>
  <si>
    <t xml:space="preserve">  - Pakaian Kerja</t>
  </si>
  <si>
    <t>PTG</t>
  </si>
  <si>
    <t xml:space="preserve">  - Pakaian Olahraga </t>
  </si>
  <si>
    <t>STEL</t>
  </si>
  <si>
    <t xml:space="preserve">  - Safety Shoes (kejuruan bangunan, pertanian, peternakan, refrigeration, teknik alat berat, teknik elektronika, teknik las, listrik, manufaktur, otomotif)</t>
  </si>
  <si>
    <t>PSG</t>
  </si>
  <si>
    <t xml:space="preserve">  - Sepatu kerja (kejuruan bisnis manajemen, garmen, pariwisata, pekerja domestik, TIK, processing, tata kecantikan)</t>
  </si>
  <si>
    <t xml:space="preserve">  - Modul</t>
  </si>
  <si>
    <t xml:space="preserve">  - Bahan Pelatihan (disesuaikan dengan daftar progam dan durasi)</t>
  </si>
  <si>
    <t>Sesuai daftar harga bahan</t>
  </si>
  <si>
    <t>&gt; PELAKSANAAN</t>
  </si>
  <si>
    <t xml:space="preserve">  - Konsumsi Peserta Pelatihan (jumlah hari sesuai dengan durasi JP)</t>
  </si>
  <si>
    <t>HARI</t>
  </si>
  <si>
    <t>OH</t>
  </si>
  <si>
    <t>Jumlah JP per hari 8 jam</t>
  </si>
  <si>
    <t xml:space="preserve">  - Sertifikat Pelatihan</t>
  </si>
  <si>
    <t>LBR</t>
  </si>
  <si>
    <t>&gt; PELAPORAN</t>
  </si>
  <si>
    <t xml:space="preserve">  - Dokumentasi dan Pelaporan</t>
  </si>
  <si>
    <t>521219</t>
  </si>
  <si>
    <t>Belanja Barang Non Operasional Lainnya</t>
  </si>
  <si>
    <t>- Asuransi Peserta Pelatihan</t>
  </si>
  <si>
    <t>iuran UMP terendah untuk 2 bln</t>
  </si>
  <si>
    <t xml:space="preserve">  - Survei Kebekerjaan melalui Sisnaker</t>
  </si>
  <si>
    <t>KALI</t>
  </si>
  <si>
    <t>522151</t>
  </si>
  <si>
    <t>Belanja Jasa Profesi</t>
  </si>
  <si>
    <t xml:space="preserve">  - Honorarium Pengajar Industri </t>
  </si>
  <si>
    <t>JP</t>
  </si>
  <si>
    <t xml:space="preserve">  - Honorarium Pengajar Softskill </t>
  </si>
  <si>
    <t xml:space="preserve">  - Honorarium Instruktur ASN (Jam wajib mengajar 6JP per hari)</t>
  </si>
  <si>
    <t xml:space="preserve">  - Honorarium Instruktur non ASN</t>
  </si>
  <si>
    <t>524113</t>
  </si>
  <si>
    <t>Belanja Perjalanan Dinas Dalam Kota</t>
  </si>
  <si>
    <t xml:space="preserve">  - Transport Peserta Pelatihan (jumlah hari sesuai dengan durasi JP)</t>
  </si>
  <si>
    <t>- Uang saku peserta (per hari)</t>
  </si>
  <si>
    <t xml:space="preserve">  - Rapid Test Antigen</t>
  </si>
  <si>
    <t>Boarding</t>
  </si>
  <si>
    <t>Jumlah JP per hari 8 jam + 2 hari kedatangan dan kepulangan + 2 hari asesmen + 8 hari sabtu dan minggu</t>
  </si>
  <si>
    <t>Apabila Non ASN dibayarkan dengan standar Non ASN senilai Rp 40.000/JP</t>
  </si>
  <si>
    <t>Belanja Perjalanan Dinas Biasa</t>
  </si>
  <si>
    <t xml:space="preserve">  - Transport Peserta Pelatihan Kedatangan &amp; Kepulangan</t>
  </si>
  <si>
    <t>TRIP</t>
  </si>
  <si>
    <t>OT</t>
  </si>
  <si>
    <t>Disesuaikan ketersediaan anggaran</t>
  </si>
  <si>
    <t xml:space="preserve">  - Uang Saku</t>
  </si>
  <si>
    <t>Mobile Training Unit (MTU)</t>
  </si>
  <si>
    <t xml:space="preserve">  - Mobilitas Bahan dan Peralatan Pelatihan</t>
  </si>
  <si>
    <t xml:space="preserve">  - Transport Instruktur</t>
  </si>
  <si>
    <t xml:space="preserve">  - Uang Harian Instruktur/Pengajar (Lokal/8 Jam)</t>
  </si>
  <si>
    <t xml:space="preserve">  - Uang Harian Pembukaan &amp; Penutupan</t>
  </si>
  <si>
    <t xml:space="preserve">  - Akomodasi Instruktur</t>
  </si>
  <si>
    <t xml:space="preserve">  - Transport Pembukaan &amp; Penutupan</t>
  </si>
  <si>
    <t xml:space="preserve">  - Uang Saku Peserta</t>
  </si>
  <si>
    <t xml:space="preserve">  - Uang Saku Tim Kebersihan</t>
  </si>
  <si>
    <t>Kejuruan WELDING</t>
  </si>
  <si>
    <t xml:space="preserve">  - Bahan Pelatihan Plate welder SMAW 3G Up PF 320 JP</t>
  </si>
  <si>
    <t xml:space="preserve">  - Bahan Pelatihan Pipe welder SMAW 6G Hill/HLO 420 JP</t>
  </si>
  <si>
    <t xml:space="preserve">  - Uang Penginapan</t>
  </si>
  <si>
    <t>Sulawesi Tenggara</t>
  </si>
  <si>
    <t>?</t>
  </si>
  <si>
    <t xml:space="preserve">  - Bahan Pelatihan Fitter 160 JP</t>
  </si>
  <si>
    <t>G</t>
  </si>
  <si>
    <t xml:space="preserve">MTU ELEKTRONIKA PERSIAPAN </t>
  </si>
  <si>
    <t xml:space="preserve">Belanja Bahan </t>
  </si>
  <si>
    <t>RM</t>
  </si>
  <si>
    <t xml:space="preserve">(KPPN.060-Kendari ) </t>
  </si>
  <si>
    <t xml:space="preserve">  -  Modul Pelatihan [16 org x 1 pkt]</t>
  </si>
  <si>
    <t xml:space="preserve">  -  Perlengkapan Peserta [16 org x 1 pkt]</t>
  </si>
  <si>
    <t xml:space="preserve">  -  Pakaian Kerja Peserta [16 org x 2 ptg x 1 pkt]</t>
  </si>
  <si>
    <t xml:space="preserve">  -  Bahan Pelatihan 20 hari (160 JP) Audio Vidio</t>
  </si>
  <si>
    <t>H</t>
  </si>
  <si>
    <t xml:space="preserve">MTU PELAKSANAAN </t>
  </si>
  <si>
    <t xml:space="preserve">  -  Konsumsi Peserta [16 org x 20 hr x 1 pkt]</t>
  </si>
  <si>
    <t xml:space="preserve">  -  Sertifikat [16 org x 1 pkt]</t>
  </si>
  <si>
    <t>521213</t>
  </si>
  <si>
    <t xml:space="preserve">Belanja Honor Output Kegiatan </t>
  </si>
  <si>
    <t xml:space="preserve">  -  Honor Tim Rekrut Daerah [3 org x 1 pkt]</t>
  </si>
  <si>
    <t xml:space="preserve">Belanja Barang Non Operasional Lainnya </t>
  </si>
  <si>
    <t xml:space="preserve">  -  Transport Petugas Kebersihan [1 org x 20 hr x 1 pkt]</t>
  </si>
  <si>
    <t>522141</t>
  </si>
  <si>
    <t xml:space="preserve">Belanja Sewa </t>
  </si>
  <si>
    <t xml:space="preserve">  -  Biaya Pengangkutan Peralatan [2 trip x 1 pkt]</t>
  </si>
  <si>
    <t xml:space="preserve">Belanja Perjalanan Dinas Dalam Kota </t>
  </si>
  <si>
    <t xml:space="preserve">  -  Akomodasi Instruktur [1 org x 20 hr x 1 pkt]</t>
  </si>
  <si>
    <t xml:space="preserve">MTU PELAPORAN </t>
  </si>
  <si>
    <t xml:space="preserve">  -  Pelaporan</t>
  </si>
  <si>
    <t>HR</t>
  </si>
  <si>
    <t>Trip</t>
  </si>
  <si>
    <t>Keg</t>
  </si>
  <si>
    <t>LPR</t>
  </si>
  <si>
    <t>MTU 2022</t>
  </si>
  <si>
    <t xml:space="preserve">  - Konsumsi Peserta PelatihanPlate welder SMAW 3G Up PF 320 JP</t>
  </si>
  <si>
    <t xml:space="preserve">  - Konsumsi Peserta Pelatihan Pipe welder SMAW 6G Hill/HLO 420 JP</t>
  </si>
  <si>
    <t>Kejuruan Tata Kecantikan</t>
  </si>
  <si>
    <t>Kejuruan Listrik</t>
  </si>
  <si>
    <t xml:space="preserve">  - Bahan Pelatihan Tata Kecantikan Kulit 180 Jp</t>
  </si>
  <si>
    <t xml:space="preserve">  - Bahan Pelatihan Tata Kecantikan Rambut 160 Jp</t>
  </si>
  <si>
    <t xml:space="preserve">  - Bahan Pelatihan Tata Rias Pengantin Pengaruh dan Hantaran 220 Jp</t>
  </si>
  <si>
    <t xml:space="preserve">  - Konsumsi Peserta 180 jp</t>
  </si>
  <si>
    <t xml:space="preserve">  - Konsumsi Peserta 160 Jp</t>
  </si>
  <si>
    <t xml:space="preserve">  - Konsumsi Peserta 220 Jp</t>
  </si>
  <si>
    <t xml:space="preserve">  - Bahan Pelatihan Tata Rias Kecantikan 160 JP</t>
  </si>
  <si>
    <t xml:space="preserve">  - Bahan Pelatihan PLC 340 Jp</t>
  </si>
  <si>
    <t xml:space="preserve">  - Bahan Pelatihan Tenaga Surya 260 Jp</t>
  </si>
  <si>
    <t xml:space="preserve">  - Konsumsi Peserta Pelatihan PLC 340 Jp</t>
  </si>
  <si>
    <t xml:space="preserve">  - Konsumsi Peserta Pelatihan Surya 260 JP</t>
  </si>
  <si>
    <t xml:space="preserve">  - Konsumsi Peserta Pelatihan </t>
  </si>
  <si>
    <t xml:space="preserve">  - Konsumsi Peserta Pelatihan Surya 260 Jp</t>
  </si>
  <si>
    <t xml:space="preserve">  - Bahan Pelatihan Bangunan Sederhana 160 Jp</t>
  </si>
  <si>
    <t xml:space="preserve">  - Konsumsi Peserta Pelatihan Bangunan Sederhana 160 Jp</t>
  </si>
  <si>
    <t>Kejuruan Elektronika</t>
  </si>
  <si>
    <t xml:space="preserve">  - Bahan Pelatihan Teknisi Telepon Seluler 260 Jp</t>
  </si>
  <si>
    <t xml:space="preserve">  - Bahan Pelatihan </t>
  </si>
  <si>
    <t xml:space="preserve">  - Konsumsi Peserta Pelatihan Teknisi Telepon Seluler 260 Jp</t>
  </si>
  <si>
    <t xml:space="preserve">  - Konsumsi Peserta 260 Jp</t>
  </si>
  <si>
    <t xml:space="preserve">  - Bahan Pelatihan Teknisi Audio Video 160 JP</t>
  </si>
  <si>
    <t xml:space="preserve">  - Konsumsi Peserta Pelatihan Teknisi Audio Video 160 JP</t>
  </si>
  <si>
    <t>Kejuruan Otomotif</t>
  </si>
  <si>
    <t xml:space="preserve">  - Bahan Pelatihan Pemeliharaan Kendaraan Ringan Sistem Injeksi 300 JP</t>
  </si>
  <si>
    <t xml:space="preserve">  - Bahan Pelatihan Servis Sepeda Motor Injeksi 280 Jp</t>
  </si>
  <si>
    <t xml:space="preserve">  - Konsumsi Peserta Pelatihan Kendaraan Ringan Sistem Injeksi 300 JP</t>
  </si>
  <si>
    <t xml:space="preserve">  - Konsumsi Peserta Pelatihan Servis Sepeda Motor Injeksi 280 Jp</t>
  </si>
  <si>
    <t xml:space="preserve">  - Konsumsi Peserta 300 JP</t>
  </si>
  <si>
    <t xml:space="preserve">  - Konsumsi Peserta 280 JP</t>
  </si>
  <si>
    <t xml:space="preserve">  - Bahan Pelatihan Service Sepeda Motor Konvensional 160 JP</t>
  </si>
  <si>
    <t xml:space="preserve">  - Konsumsi Peserta Pelatihan 160 JP</t>
  </si>
  <si>
    <t>Kejuruan TIK</t>
  </si>
  <si>
    <t xml:space="preserve">  - Bahan Pelatihan Desain Grafis Muda 260 JP</t>
  </si>
  <si>
    <t xml:space="preserve">  - Bahan Pelatihan Computer Operator Asistant 260 JP</t>
  </si>
  <si>
    <t xml:space="preserve">  - Bahan Pelatihan Deesainer Multimedia Muda 340 </t>
  </si>
  <si>
    <t xml:space="preserve">  - Konsumsi Peserta Pelatihan 260</t>
  </si>
  <si>
    <t xml:space="preserve">  - Konsumsi Peserta Pelatihan 340</t>
  </si>
  <si>
    <t xml:space="preserve">  - Konsumsi Peserta Pelatihan 260 JP</t>
  </si>
  <si>
    <t>Kejuruan PERHOTELAN</t>
  </si>
  <si>
    <t xml:space="preserve">  - Bahan Pelatihan Barista 180 JP</t>
  </si>
  <si>
    <t xml:space="preserve">  - Bahan Pelatihan Commis Pstry 180 JP</t>
  </si>
  <si>
    <t xml:space="preserve">  - Bahan Pelatihan Bakery 180 JP</t>
  </si>
  <si>
    <t xml:space="preserve">  - Konsumsi Peserta Pelatihan 180</t>
  </si>
  <si>
    <t>Kejuruan PROSESING</t>
  </si>
  <si>
    <t xml:space="preserve">  - Bahan Pelatihan Pembuat Roti Dan Kue 160 JP</t>
  </si>
  <si>
    <t xml:space="preserve">  - Konsumsi Peserta Pelatihan 160</t>
  </si>
  <si>
    <t xml:space="preserve">  - Bahan Pelatihan Hidroponil 160 JP</t>
  </si>
  <si>
    <t>Kejuruan BISMAN</t>
  </si>
  <si>
    <t xml:space="preserve">  - Bahan Pelatihan Pengelolaan Adiministrasi Perkantoran 232 JP</t>
  </si>
  <si>
    <t xml:space="preserve">  - Bahan Pelatihan Pelayanan Pelanggan 420 JP</t>
  </si>
  <si>
    <t xml:space="preserve">  - Konsumsi Peserta Pelatihan 232</t>
  </si>
  <si>
    <t xml:space="preserve">  - Konsumsi Peserta Pelatihan 420</t>
  </si>
  <si>
    <t>Kejuruan BANGUNAN</t>
  </si>
  <si>
    <t xml:space="preserve">  - Bahan Pelatihan Juru Ukur ( Surveyor ) 260JP</t>
  </si>
  <si>
    <t xml:space="preserve">  - Bahan Pelatihan Pengambaran Bangunan dengan Sketchup &amp; Vray 260 JP</t>
  </si>
  <si>
    <t xml:space="preserve">  - Bahan Pelatihan Pengambaran Bangunan dengan AutoCAD 260 JP</t>
  </si>
  <si>
    <t xml:space="preserve">  - Bahan Pelatihan Juru Gambar Arsitektur  260 JP</t>
  </si>
  <si>
    <t xml:space="preserve">  - Konsumsi Peserta Pelatihan 260 </t>
  </si>
  <si>
    <t>Kejuruan GARMEN APPAREL</t>
  </si>
  <si>
    <t xml:space="preserve">  - Bahan Pelatihan Asisten Pembuat Pakaian 220 JP</t>
  </si>
  <si>
    <t xml:space="preserve">  - Bahan Pelatihan Menjahit dengan Mesin Lockstich 260 JP</t>
  </si>
  <si>
    <t xml:space="preserve">  - Bahan Pelatihan Menjahit Pakaian Wanita Dewasa 260 JP</t>
  </si>
  <si>
    <t xml:space="preserve">  - Konsumsi Peserta Pelatihan 220</t>
  </si>
  <si>
    <t xml:space="preserve">  - Bahan Pelatihan Asisten Pembuat Pakaian 160 JP</t>
  </si>
  <si>
    <t>Kejuruan Pertanian</t>
  </si>
  <si>
    <t xml:space="preserve">  - Bahan Pelatihan  Hidroponik 160 JP</t>
  </si>
  <si>
    <t xml:space="preserve">  - Bahan Pelatihan Cabinet Making 260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</si>
</sst>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trike/>
      <sz val="11"/>
      <color rgb="FFFF0000"/>
      <name val="Arial Narrow"/>
      <family val="2"/>
    </font>
    <font>
      <sz val="11"/>
      <color rgb="FFFF0000"/>
      <name val="Arial Narrow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0"/>
      <color rgb="FF000000"/>
      <name val="Sans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164" fontId="3" fillId="0" borderId="1" xfId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right"/>
    </xf>
    <xf numFmtId="164" fontId="3" fillId="0" borderId="1" xfId="1" applyFont="1" applyFill="1" applyBorder="1" applyAlignment="1">
      <alignment horizontal="right"/>
    </xf>
    <xf numFmtId="164" fontId="3" fillId="0" borderId="1" xfId="1" applyFont="1" applyFill="1" applyBorder="1" applyAlignment="1">
      <alignment horizontal="left"/>
    </xf>
    <xf numFmtId="164" fontId="3" fillId="0" borderId="1" xfId="1" applyFont="1" applyFill="1" applyBorder="1" applyAlignment="1"/>
    <xf numFmtId="164" fontId="3" fillId="0" borderId="1" xfId="1" applyFont="1" applyFill="1" applyBorder="1" applyAlignment="1">
      <alignment horizontal="center"/>
    </xf>
    <xf numFmtId="164" fontId="8" fillId="0" borderId="1" xfId="1" applyFont="1" applyFill="1" applyBorder="1" applyAlignment="1"/>
    <xf numFmtId="0" fontId="5" fillId="0" borderId="1" xfId="2" applyNumberFormat="1" applyFont="1" applyFill="1" applyBorder="1" applyAlignment="1">
      <alignment horizontal="right"/>
    </xf>
    <xf numFmtId="164" fontId="5" fillId="0" borderId="1" xfId="1" applyFont="1" applyFill="1" applyBorder="1" applyAlignment="1">
      <alignment horizontal="right"/>
    </xf>
    <xf numFmtId="164" fontId="5" fillId="0" borderId="1" xfId="1" applyFont="1" applyFill="1" applyBorder="1" applyAlignment="1">
      <alignment horizontal="left"/>
    </xf>
    <xf numFmtId="164" fontId="5" fillId="0" borderId="1" xfId="1" applyFont="1" applyFill="1" applyBorder="1" applyAlignment="1"/>
    <xf numFmtId="164" fontId="5" fillId="0" borderId="1" xfId="1" applyFont="1" applyFill="1" applyBorder="1" applyAlignment="1">
      <alignment horizontal="center"/>
    </xf>
    <xf numFmtId="164" fontId="6" fillId="0" borderId="1" xfId="1" applyFont="1" applyFill="1" applyBorder="1" applyAlignment="1"/>
    <xf numFmtId="0" fontId="4" fillId="0" borderId="1" xfId="0" applyFont="1" applyBorder="1" applyAlignment="1">
      <alignment wrapText="1"/>
    </xf>
    <xf numFmtId="164" fontId="5" fillId="2" borderId="1" xfId="1" applyFont="1" applyFill="1" applyBorder="1" applyAlignment="1">
      <alignment horizontal="right"/>
    </xf>
    <xf numFmtId="164" fontId="5" fillId="2" borderId="1" xfId="1" applyFont="1" applyFill="1" applyBorder="1" applyAlignment="1"/>
    <xf numFmtId="0" fontId="5" fillId="3" borderId="1" xfId="2" applyNumberFormat="1" applyFont="1" applyFill="1" applyBorder="1" applyAlignment="1">
      <alignment horizontal="right"/>
    </xf>
    <xf numFmtId="164" fontId="5" fillId="3" borderId="1" xfId="1" applyFont="1" applyFill="1" applyBorder="1" applyAlignment="1">
      <alignment horizontal="right"/>
    </xf>
    <xf numFmtId="164" fontId="5" fillId="3" borderId="1" xfId="1" applyFont="1" applyFill="1" applyBorder="1" applyAlignment="1">
      <alignment horizontal="left"/>
    </xf>
    <xf numFmtId="164" fontId="5" fillId="3" borderId="1" xfId="1" applyFont="1" applyFill="1" applyBorder="1" applyAlignment="1"/>
    <xf numFmtId="164" fontId="3" fillId="3" borderId="1" xfId="1" applyFont="1" applyFill="1" applyBorder="1" applyAlignment="1"/>
    <xf numFmtId="164" fontId="5" fillId="3" borderId="1" xfId="1" applyFont="1" applyFill="1" applyBorder="1" applyAlignment="1">
      <alignment horizontal="center"/>
    </xf>
    <xf numFmtId="164" fontId="6" fillId="3" borderId="1" xfId="1" applyFont="1" applyFill="1" applyBorder="1" applyAlignment="1"/>
    <xf numFmtId="0" fontId="4" fillId="3" borderId="0" xfId="0" applyFont="1" applyFill="1"/>
    <xf numFmtId="0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3" borderId="1" xfId="0" quotePrefix="1" applyFont="1" applyFill="1" applyBorder="1" applyAlignment="1">
      <alignment wrapText="1"/>
    </xf>
    <xf numFmtId="0" fontId="4" fillId="0" borderId="0" xfId="0" applyFont="1" applyAlignment="1"/>
    <xf numFmtId="0" fontId="4" fillId="3" borderId="0" xfId="0" applyFont="1" applyFill="1" applyAlignment="1"/>
    <xf numFmtId="164" fontId="4" fillId="0" borderId="0" xfId="0" applyNumberFormat="1" applyFont="1" applyAlignment="1"/>
    <xf numFmtId="1" fontId="3" fillId="0" borderId="1" xfId="1" applyNumberFormat="1" applyFont="1" applyFill="1" applyBorder="1" applyAlignment="1"/>
    <xf numFmtId="1" fontId="5" fillId="0" borderId="1" xfId="1" applyNumberFormat="1" applyFont="1" applyFill="1" applyBorder="1" applyAlignment="1"/>
    <xf numFmtId="1" fontId="5" fillId="2" borderId="1" xfId="1" applyNumberFormat="1" applyFont="1" applyFill="1" applyBorder="1" applyAlignment="1"/>
    <xf numFmtId="1" fontId="5" fillId="3" borderId="1" xfId="1" applyNumberFormat="1" applyFont="1" applyFill="1" applyBorder="1" applyAlignment="1"/>
    <xf numFmtId="1" fontId="0" fillId="0" borderId="0" xfId="0" applyNumberFormat="1"/>
    <xf numFmtId="0" fontId="5" fillId="4" borderId="1" xfId="2" applyNumberFormat="1" applyFont="1" applyFill="1" applyBorder="1" applyAlignment="1">
      <alignment horizontal="right"/>
    </xf>
    <xf numFmtId="164" fontId="5" fillId="4" borderId="1" xfId="1" applyFont="1" applyFill="1" applyBorder="1" applyAlignment="1">
      <alignment horizontal="right"/>
    </xf>
    <xf numFmtId="164" fontId="5" fillId="4" borderId="1" xfId="1" applyFont="1" applyFill="1" applyBorder="1" applyAlignment="1">
      <alignment horizontal="left"/>
    </xf>
    <xf numFmtId="164" fontId="5" fillId="4" borderId="1" xfId="1" applyFont="1" applyFill="1" applyBorder="1" applyAlignment="1"/>
    <xf numFmtId="1" fontId="5" fillId="4" borderId="1" xfId="1" applyNumberFormat="1" applyFont="1" applyFill="1" applyBorder="1" applyAlignment="1"/>
    <xf numFmtId="164" fontId="3" fillId="4" borderId="1" xfId="1" applyFont="1" applyFill="1" applyBorder="1" applyAlignment="1"/>
    <xf numFmtId="164" fontId="5" fillId="4" borderId="1" xfId="1" applyFont="1" applyFill="1" applyBorder="1" applyAlignment="1">
      <alignment horizontal="center"/>
    </xf>
    <xf numFmtId="164" fontId="6" fillId="4" borderId="1" xfId="1" applyFont="1" applyFill="1" applyBorder="1" applyAlignment="1"/>
    <xf numFmtId="0" fontId="0" fillId="4" borderId="0" xfId="0" applyFill="1"/>
    <xf numFmtId="164" fontId="6" fillId="0" borderId="1" xfId="1" applyFont="1" applyFill="1" applyBorder="1" applyAlignment="1">
      <alignment horizontal="center"/>
    </xf>
    <xf numFmtId="0" fontId="4" fillId="4" borderId="1" xfId="0" quotePrefix="1" applyFont="1" applyFill="1" applyBorder="1" applyAlignment="1">
      <alignment wrapText="1"/>
    </xf>
    <xf numFmtId="0" fontId="10" fillId="0" borderId="1" xfId="0" quotePrefix="1" applyFont="1" applyBorder="1" applyAlignment="1">
      <alignment wrapText="1"/>
    </xf>
    <xf numFmtId="0" fontId="0" fillId="0" borderId="0" xfId="0" applyAlignment="1">
      <alignment wrapText="1"/>
    </xf>
    <xf numFmtId="164" fontId="4" fillId="0" borderId="0" xfId="0" applyNumberFormat="1" applyFont="1"/>
    <xf numFmtId="0" fontId="11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12" fillId="0" borderId="4" xfId="0" applyNumberFormat="1" applyFont="1" applyFill="1" applyBorder="1" applyAlignment="1" applyProtection="1">
      <alignment wrapText="1"/>
      <protection locked="0"/>
    </xf>
    <xf numFmtId="3" fontId="11" fillId="0" borderId="4" xfId="0" applyNumberFormat="1" applyFont="1" applyFill="1" applyBorder="1" applyAlignment="1" applyProtection="1">
      <alignment horizontal="right" vertical="center" wrapText="1"/>
    </xf>
    <xf numFmtId="0" fontId="13" fillId="0" borderId="4" xfId="0" applyNumberFormat="1" applyFont="1" applyFill="1" applyBorder="1" applyAlignment="1" applyProtection="1">
      <alignment vertical="center" wrapText="1"/>
    </xf>
    <xf numFmtId="3" fontId="13" fillId="0" borderId="4" xfId="0" applyNumberFormat="1" applyFont="1" applyFill="1" applyBorder="1" applyAlignment="1" applyProtection="1">
      <alignment horizontal="righ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vertical="center" wrapText="1"/>
    </xf>
    <xf numFmtId="0" fontId="2" fillId="5" borderId="4" xfId="0" applyNumberFormat="1" applyFont="1" applyFill="1" applyBorder="1" applyAlignment="1" applyProtection="1">
      <alignment vertical="center" wrapText="1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wrapText="1"/>
      <protection locked="0"/>
    </xf>
    <xf numFmtId="3" fontId="13" fillId="5" borderId="4" xfId="0" applyNumberFormat="1" applyFont="1" applyFill="1" applyBorder="1" applyAlignment="1" applyProtection="1">
      <alignment horizontal="right" vertical="center" wrapText="1"/>
    </xf>
    <xf numFmtId="0" fontId="2" fillId="6" borderId="4" xfId="0" applyNumberFormat="1" applyFont="1" applyFill="1" applyBorder="1" applyAlignment="1" applyProtection="1">
      <alignment vertical="center" wrapText="1"/>
    </xf>
    <xf numFmtId="0" fontId="0" fillId="6" borderId="0" xfId="0" applyFill="1"/>
    <xf numFmtId="1" fontId="0" fillId="6" borderId="0" xfId="0" applyNumberFormat="1" applyFill="1"/>
    <xf numFmtId="0" fontId="12" fillId="6" borderId="4" xfId="0" applyNumberFormat="1" applyFont="1" applyFill="1" applyBorder="1" applyAlignment="1" applyProtection="1">
      <alignment wrapText="1"/>
      <protection locked="0"/>
    </xf>
    <xf numFmtId="3" fontId="13" fillId="6" borderId="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64" fontId="0" fillId="0" borderId="0" xfId="1" applyFont="1"/>
    <xf numFmtId="164" fontId="5" fillId="5" borderId="1" xfId="1" applyFont="1" applyFill="1" applyBorder="1" applyAlignment="1">
      <alignment horizontal="right"/>
    </xf>
    <xf numFmtId="164" fontId="5" fillId="5" borderId="1" xfId="1" applyFont="1" applyFill="1" applyBorder="1" applyAlignment="1">
      <alignment horizontal="left"/>
    </xf>
    <xf numFmtId="164" fontId="5" fillId="5" borderId="1" xfId="1" applyFont="1" applyFill="1" applyBorder="1" applyAlignment="1"/>
    <xf numFmtId="1" fontId="5" fillId="5" borderId="1" xfId="1" applyNumberFormat="1" applyFont="1" applyFill="1" applyBorder="1" applyAlignment="1"/>
    <xf numFmtId="164" fontId="3" fillId="5" borderId="1" xfId="1" applyFont="1" applyFill="1" applyBorder="1" applyAlignment="1"/>
    <xf numFmtId="3" fontId="13" fillId="5" borderId="4" xfId="0" applyNumberFormat="1" applyFont="1" applyFill="1" applyBorder="1" applyAlignment="1" applyProtection="1">
      <alignment vertical="center" wrapText="1"/>
    </xf>
    <xf numFmtId="0" fontId="5" fillId="0" borderId="0" xfId="2" applyNumberFormat="1" applyFont="1" applyFill="1" applyBorder="1" applyAlignment="1">
      <alignment horizontal="right"/>
    </xf>
    <xf numFmtId="164" fontId="5" fillId="0" borderId="0" xfId="1" applyFont="1" applyFill="1" applyBorder="1" applyAlignment="1">
      <alignment horizontal="right"/>
    </xf>
    <xf numFmtId="164" fontId="5" fillId="0" borderId="0" xfId="1" applyFont="1" applyFill="1" applyBorder="1" applyAlignment="1">
      <alignment horizontal="left"/>
    </xf>
    <xf numFmtId="164" fontId="5" fillId="0" borderId="0" xfId="1" applyFont="1" applyFill="1" applyBorder="1" applyAlignment="1"/>
    <xf numFmtId="164" fontId="3" fillId="0" borderId="0" xfId="1" applyFont="1" applyFill="1" applyBorder="1" applyAlignment="1"/>
    <xf numFmtId="164" fontId="5" fillId="0" borderId="0" xfId="1" applyFont="1" applyFill="1" applyBorder="1" applyAlignment="1">
      <alignment horizontal="center"/>
    </xf>
    <xf numFmtId="164" fontId="6" fillId="0" borderId="0" xfId="1" applyFont="1" applyFill="1" applyBorder="1" applyAlignment="1"/>
    <xf numFmtId="0" fontId="10" fillId="0" borderId="0" xfId="0" quotePrefix="1" applyFont="1" applyFill="1" applyBorder="1" applyAlignment="1">
      <alignment wrapText="1"/>
    </xf>
    <xf numFmtId="1" fontId="5" fillId="0" borderId="0" xfId="1" applyNumberFormat="1" applyFont="1" applyFill="1" applyBorder="1" applyAlignment="1"/>
    <xf numFmtId="0" fontId="4" fillId="0" borderId="0" xfId="0" applyFont="1" applyFill="1"/>
    <xf numFmtId="0" fontId="0" fillId="0" borderId="0" xfId="0" applyFill="1"/>
    <xf numFmtId="1" fontId="0" fillId="0" borderId="0" xfId="0" applyNumberFormat="1" applyFill="1"/>
    <xf numFmtId="0" fontId="13" fillId="6" borderId="4" xfId="0" applyNumberFormat="1" applyFont="1" applyFill="1" applyBorder="1" applyAlignment="1" applyProtection="1">
      <alignment horizontal="right" vertical="center" wrapText="1"/>
    </xf>
    <xf numFmtId="0" fontId="3" fillId="7" borderId="1" xfId="2" quotePrefix="1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164" fontId="3" fillId="7" borderId="1" xfId="1" applyFont="1" applyFill="1" applyBorder="1" applyAlignment="1">
      <alignment horizontal="right"/>
    </xf>
    <xf numFmtId="164" fontId="3" fillId="7" borderId="1" xfId="1" applyFont="1" applyFill="1" applyBorder="1" applyAlignment="1">
      <alignment horizontal="left"/>
    </xf>
    <xf numFmtId="164" fontId="3" fillId="7" borderId="1" xfId="1" applyFont="1" applyFill="1" applyBorder="1" applyAlignment="1"/>
    <xf numFmtId="1" fontId="3" fillId="7" borderId="1" xfId="1" applyNumberFormat="1" applyFont="1" applyFill="1" applyBorder="1" applyAlignment="1"/>
    <xf numFmtId="164" fontId="3" fillId="7" borderId="1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right"/>
    </xf>
    <xf numFmtId="164" fontId="1" fillId="0" borderId="0" xfId="1" applyFont="1"/>
    <xf numFmtId="0" fontId="5" fillId="8" borderId="1" xfId="2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wrapText="1"/>
    </xf>
    <xf numFmtId="164" fontId="5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wrapText="1"/>
    </xf>
    <xf numFmtId="164" fontId="6" fillId="0" borderId="3" xfId="1" applyFont="1" applyFill="1" applyBorder="1" applyAlignment="1">
      <alignment horizont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30"/>
  <sheetViews>
    <sheetView topLeftCell="A34" zoomScaleNormal="100" workbookViewId="0">
      <selection activeCell="B22" sqref="B22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82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1080460000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568400000</v>
      </c>
      <c r="R8" s="9">
        <f>Q8/16</f>
        <v>35525000</v>
      </c>
      <c r="S8" s="36">
        <f>Q8/4</f>
        <v>142100000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479080000</v>
      </c>
      <c r="R9" s="15"/>
      <c r="S9" s="36">
        <f>S8/16</f>
        <v>8881250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4</v>
      </c>
      <c r="J11" s="15" t="s">
        <v>25</v>
      </c>
      <c r="K11" s="15"/>
      <c r="L11" s="15"/>
      <c r="M11" s="15"/>
      <c r="N11" s="15">
        <f t="shared" ref="N11:N16" si="0">C11*F11*I11</f>
        <v>64</v>
      </c>
      <c r="O11" s="16" t="s">
        <v>26</v>
      </c>
      <c r="P11" s="15">
        <v>200000</v>
      </c>
      <c r="Q11" s="17">
        <f t="shared" ref="Q11:Q19" si="1">P11*N11</f>
        <v>12800000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4</v>
      </c>
      <c r="J12" s="15" t="s">
        <v>25</v>
      </c>
      <c r="K12" s="15"/>
      <c r="L12" s="15"/>
      <c r="M12" s="15"/>
      <c r="N12" s="15">
        <f t="shared" si="0"/>
        <v>64</v>
      </c>
      <c r="O12" s="16" t="s">
        <v>28</v>
      </c>
      <c r="P12" s="15">
        <v>250000</v>
      </c>
      <c r="Q12" s="17">
        <f t="shared" si="1"/>
        <v>16000000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4</v>
      </c>
      <c r="J13" s="15" t="s">
        <v>25</v>
      </c>
      <c r="K13" s="15"/>
      <c r="L13" s="15"/>
      <c r="M13" s="15"/>
      <c r="N13" s="15">
        <f t="shared" si="0"/>
        <v>64</v>
      </c>
      <c r="O13" s="16" t="s">
        <v>30</v>
      </c>
      <c r="P13" s="15">
        <v>250000</v>
      </c>
      <c r="Q13" s="17">
        <f t="shared" si="1"/>
        <v>16000000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4</v>
      </c>
      <c r="J14" s="15" t="s">
        <v>25</v>
      </c>
      <c r="K14" s="15"/>
      <c r="L14" s="15"/>
      <c r="M14" s="15"/>
      <c r="N14" s="15">
        <f t="shared" si="0"/>
        <v>64</v>
      </c>
      <c r="O14" s="16" t="s">
        <v>32</v>
      </c>
      <c r="P14" s="15">
        <v>450000</v>
      </c>
      <c r="Q14" s="17">
        <f t="shared" si="1"/>
        <v>28800000</v>
      </c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4</v>
      </c>
      <c r="J15" s="15" t="s">
        <v>25</v>
      </c>
      <c r="K15" s="15"/>
      <c r="L15" s="15"/>
      <c r="M15" s="15"/>
      <c r="N15" s="15">
        <f t="shared" si="0"/>
        <v>64</v>
      </c>
      <c r="O15" s="16" t="s">
        <v>32</v>
      </c>
      <c r="P15" s="15">
        <v>350000</v>
      </c>
      <c r="Q15" s="17"/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4</v>
      </c>
      <c r="J16" s="15" t="s">
        <v>25</v>
      </c>
      <c r="K16" s="15"/>
      <c r="L16" s="15"/>
      <c r="M16" s="15"/>
      <c r="N16" s="15">
        <f t="shared" si="0"/>
        <v>64</v>
      </c>
      <c r="O16" s="16" t="s">
        <v>26</v>
      </c>
      <c r="P16" s="15">
        <v>300000</v>
      </c>
      <c r="Q16" s="17">
        <f t="shared" si="1"/>
        <v>19200000</v>
      </c>
      <c r="R16" s="17"/>
    </row>
    <row r="17" spans="1:18" s="34" customFormat="1" ht="16.5">
      <c r="A17" s="12"/>
      <c r="B17" s="18" t="s">
        <v>83</v>
      </c>
      <c r="C17" s="19">
        <v>3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3</v>
      </c>
      <c r="O17" s="16" t="s">
        <v>25</v>
      </c>
      <c r="P17" s="20">
        <v>65000000</v>
      </c>
      <c r="Q17" s="17">
        <f t="shared" si="1"/>
        <v>195000000</v>
      </c>
      <c r="R17" s="17" t="s">
        <v>36</v>
      </c>
    </row>
    <row r="18" spans="1:18" s="34" customFormat="1" ht="16.5">
      <c r="A18" s="12"/>
      <c r="B18" s="18" t="s">
        <v>84</v>
      </c>
      <c r="C18" s="19">
        <v>1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1</v>
      </c>
      <c r="O18" s="16" t="s">
        <v>25</v>
      </c>
      <c r="P18" s="20">
        <v>72000000</v>
      </c>
      <c r="Q18" s="17">
        <f t="shared" si="1"/>
        <v>72000000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119</v>
      </c>
      <c r="C21" s="13">
        <v>16</v>
      </c>
      <c r="D21" s="14" t="s">
        <v>22</v>
      </c>
      <c r="E21" s="15" t="s">
        <v>23</v>
      </c>
      <c r="F21" s="39">
        <f>340/8</f>
        <v>42.5</v>
      </c>
      <c r="G21" s="15" t="s">
        <v>39</v>
      </c>
      <c r="H21" s="15" t="s">
        <v>23</v>
      </c>
      <c r="I21" s="9">
        <v>3</v>
      </c>
      <c r="J21" s="15" t="s">
        <v>25</v>
      </c>
      <c r="K21" s="15"/>
      <c r="L21" s="15"/>
      <c r="M21" s="15"/>
      <c r="N21" s="15">
        <f>C21*F21*I21</f>
        <v>2040</v>
      </c>
      <c r="O21" s="16" t="s">
        <v>40</v>
      </c>
      <c r="P21" s="15">
        <v>40000</v>
      </c>
      <c r="Q21" s="17">
        <f>P21*N21</f>
        <v>81600000</v>
      </c>
      <c r="R21" s="17" t="s">
        <v>41</v>
      </c>
    </row>
    <row r="22" spans="1:18" s="34" customFormat="1" ht="16.5">
      <c r="A22" s="12"/>
      <c r="B22" s="18" t="s">
        <v>120</v>
      </c>
      <c r="C22" s="13">
        <v>16</v>
      </c>
      <c r="D22" s="14" t="s">
        <v>22</v>
      </c>
      <c r="E22" s="15" t="s">
        <v>23</v>
      </c>
      <c r="F22" s="39">
        <f>440/8</f>
        <v>55</v>
      </c>
      <c r="G22" s="15" t="s">
        <v>39</v>
      </c>
      <c r="H22" s="15" t="s">
        <v>23</v>
      </c>
      <c r="I22" s="9">
        <v>1</v>
      </c>
      <c r="J22" s="15" t="s">
        <v>25</v>
      </c>
      <c r="K22" s="15"/>
      <c r="L22" s="15"/>
      <c r="M22" s="15"/>
      <c r="N22" s="15">
        <f>C22*F22*I22</f>
        <v>880</v>
      </c>
      <c r="O22" s="16" t="s">
        <v>40</v>
      </c>
      <c r="P22" s="15">
        <v>40000</v>
      </c>
      <c r="Q22" s="17">
        <f>P22*N22</f>
        <v>35200000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1</v>
      </c>
      <c r="J23" s="15" t="s">
        <v>25</v>
      </c>
      <c r="K23" s="15"/>
      <c r="L23" s="15"/>
      <c r="M23" s="15"/>
      <c r="N23" s="15">
        <f>C23*F23*I23</f>
        <v>16</v>
      </c>
      <c r="O23" s="16" t="s">
        <v>43</v>
      </c>
      <c r="P23" s="15">
        <v>30000</v>
      </c>
      <c r="Q23" s="17">
        <f>P23*N23</f>
        <v>480000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7">
        <v>4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4</v>
      </c>
      <c r="O25" s="16" t="s">
        <v>25</v>
      </c>
      <c r="P25" s="15">
        <v>500000</v>
      </c>
      <c r="Q25" s="17">
        <f>P25*N25</f>
        <v>2000000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320000</v>
      </c>
      <c r="R26" s="15"/>
    </row>
    <row r="27" spans="1:18" s="34" customFormat="1" ht="14.25" customHeight="1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>
        <v>1</v>
      </c>
      <c r="G27" s="15" t="s">
        <v>25</v>
      </c>
      <c r="H27" s="15" t="s">
        <v>23</v>
      </c>
      <c r="I27" s="9">
        <v>4</v>
      </c>
      <c r="J27" s="15" t="s">
        <v>25</v>
      </c>
      <c r="K27" s="15"/>
      <c r="L27" s="15"/>
      <c r="M27" s="15"/>
      <c r="N27" s="15">
        <f t="shared" ref="N27:N28" si="2">C27*F27</f>
        <v>16</v>
      </c>
      <c r="O27" s="16" t="s">
        <v>26</v>
      </c>
      <c r="P27" s="15">
        <v>20000</v>
      </c>
      <c r="Q27" s="17">
        <f t="shared" ref="Q27:Q28" si="3">P27*N27</f>
        <v>320000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 t="shared" si="2"/>
        <v>48</v>
      </c>
      <c r="O28" s="16" t="s">
        <v>26</v>
      </c>
      <c r="P28" s="15"/>
      <c r="Q28" s="17">
        <f t="shared" si="3"/>
        <v>0</v>
      </c>
      <c r="R28" s="17"/>
    </row>
    <row r="29" spans="1:18" s="34" customFormat="1" ht="12.6" customHeight="1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16000000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7">
        <v>4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80</v>
      </c>
      <c r="O30" s="16" t="s">
        <v>55</v>
      </c>
      <c r="P30" s="15">
        <v>100000</v>
      </c>
      <c r="Q30" s="17">
        <f>P30*N30</f>
        <v>8000000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7">
        <v>4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80</v>
      </c>
      <c r="O31" s="16" t="s">
        <v>55</v>
      </c>
      <c r="P31" s="15">
        <v>100000</v>
      </c>
      <c r="Q31" s="17">
        <f>P31*N31</f>
        <v>8000000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0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140000</v>
      </c>
      <c r="Q32" s="17">
        <f>P32*N32</f>
        <v>0</v>
      </c>
      <c r="R32" s="17"/>
    </row>
    <row r="33" spans="1:18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0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18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73000000</v>
      </c>
      <c r="R34" s="15"/>
    </row>
    <row r="35" spans="1:18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f>F21</f>
        <v>42.5</v>
      </c>
      <c r="G35" s="15" t="s">
        <v>39</v>
      </c>
      <c r="H35" s="15" t="s">
        <v>23</v>
      </c>
      <c r="I35" s="9">
        <v>3</v>
      </c>
      <c r="J35" s="15" t="s">
        <v>25</v>
      </c>
      <c r="K35" s="15"/>
      <c r="L35" s="15"/>
      <c r="M35" s="15"/>
      <c r="N35" s="15">
        <f>C35*F35*I35</f>
        <v>2040</v>
      </c>
      <c r="O35" s="16" t="s">
        <v>40</v>
      </c>
      <c r="P35" s="15">
        <v>25000</v>
      </c>
      <c r="Q35" s="17">
        <f>P35*N35</f>
        <v>51000000</v>
      </c>
      <c r="R35" s="17"/>
    </row>
    <row r="36" spans="1:18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55</v>
      </c>
      <c r="G36" s="15" t="s">
        <v>39</v>
      </c>
      <c r="H36" s="15" t="s">
        <v>23</v>
      </c>
      <c r="I36" s="9">
        <v>1</v>
      </c>
      <c r="J36" s="15" t="s">
        <v>25</v>
      </c>
      <c r="K36" s="15"/>
      <c r="L36" s="15"/>
      <c r="M36" s="15"/>
      <c r="N36" s="15">
        <f>C36*F36*I36</f>
        <v>880</v>
      </c>
      <c r="O36" s="16" t="s">
        <v>40</v>
      </c>
      <c r="P36" s="15">
        <v>25000</v>
      </c>
      <c r="Q36" s="17">
        <f>P36*N36</f>
        <v>22000000</v>
      </c>
      <c r="R36" s="17"/>
    </row>
    <row r="37" spans="1:18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18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>
        <f>Q39+Q56+Q59+Q64</f>
        <v>283820000</v>
      </c>
      <c r="R38" s="9">
        <f>Q38/16</f>
        <v>17738750</v>
      </c>
    </row>
    <row r="39" spans="1:18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223500000</v>
      </c>
      <c r="R39" s="15"/>
    </row>
    <row r="40" spans="1:18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</row>
    <row r="41" spans="1:18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>
        <v>1</v>
      </c>
      <c r="J41" s="15" t="s">
        <v>25</v>
      </c>
      <c r="K41" s="15"/>
      <c r="L41" s="15"/>
      <c r="M41" s="15"/>
      <c r="N41" s="15">
        <f t="shared" ref="N41:N46" si="4">C41*F41*I41</f>
        <v>16</v>
      </c>
      <c r="O41" s="16" t="s">
        <v>26</v>
      </c>
      <c r="P41" s="15">
        <v>200000</v>
      </c>
      <c r="Q41" s="17">
        <f t="shared" ref="Q41:Q49" si="5">P41*N41</f>
        <v>3200000</v>
      </c>
      <c r="R41" s="17"/>
    </row>
    <row r="42" spans="1:18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1</v>
      </c>
      <c r="J42" s="15" t="s">
        <v>25</v>
      </c>
      <c r="K42" s="15"/>
      <c r="L42" s="15"/>
      <c r="M42" s="15"/>
      <c r="N42" s="15">
        <f t="shared" si="4"/>
        <v>16</v>
      </c>
      <c r="O42" s="16" t="s">
        <v>28</v>
      </c>
      <c r="P42" s="15">
        <v>250000</v>
      </c>
      <c r="Q42" s="17">
        <f t="shared" si="5"/>
        <v>4000000</v>
      </c>
      <c r="R42" s="17"/>
    </row>
    <row r="43" spans="1:18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1</v>
      </c>
      <c r="J43" s="15" t="s">
        <v>25</v>
      </c>
      <c r="K43" s="15"/>
      <c r="L43" s="15"/>
      <c r="M43" s="15"/>
      <c r="N43" s="15">
        <f t="shared" si="4"/>
        <v>16</v>
      </c>
      <c r="O43" s="16" t="s">
        <v>30</v>
      </c>
      <c r="P43" s="15">
        <v>250000</v>
      </c>
      <c r="Q43" s="17">
        <f t="shared" si="5"/>
        <v>4000000</v>
      </c>
      <c r="R43" s="17"/>
    </row>
    <row r="44" spans="1:18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1</v>
      </c>
      <c r="J44" s="15" t="s">
        <v>25</v>
      </c>
      <c r="K44" s="15"/>
      <c r="L44" s="15"/>
      <c r="M44" s="15"/>
      <c r="N44" s="15">
        <f t="shared" si="4"/>
        <v>16</v>
      </c>
      <c r="O44" s="16" t="s">
        <v>32</v>
      </c>
      <c r="P44" s="15">
        <v>450000</v>
      </c>
      <c r="Q44" s="17">
        <f t="shared" si="5"/>
        <v>7200000</v>
      </c>
      <c r="R44" s="17"/>
    </row>
    <row r="45" spans="1:18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1</v>
      </c>
      <c r="J45" s="15" t="s">
        <v>25</v>
      </c>
      <c r="K45" s="15"/>
      <c r="L45" s="15"/>
      <c r="M45" s="15"/>
      <c r="N45" s="15">
        <f t="shared" si="4"/>
        <v>16</v>
      </c>
      <c r="O45" s="16" t="s">
        <v>32</v>
      </c>
      <c r="P45" s="15">
        <v>350000</v>
      </c>
      <c r="Q45" s="17"/>
      <c r="R45" s="17"/>
    </row>
    <row r="46" spans="1:18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1</v>
      </c>
      <c r="J46" s="15" t="s">
        <v>25</v>
      </c>
      <c r="K46" s="15"/>
      <c r="L46" s="15"/>
      <c r="M46" s="15"/>
      <c r="N46" s="15">
        <f t="shared" si="4"/>
        <v>16</v>
      </c>
      <c r="O46" s="16" t="s">
        <v>26</v>
      </c>
      <c r="P46" s="15">
        <v>300000</v>
      </c>
      <c r="Q46" s="17">
        <f t="shared" si="5"/>
        <v>4800000</v>
      </c>
      <c r="R46" s="17"/>
    </row>
    <row r="47" spans="1:18" s="1" customFormat="1" ht="16.5">
      <c r="A47" s="12"/>
      <c r="B47" s="18" t="s">
        <v>83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65000000</v>
      </c>
      <c r="Q47" s="17">
        <f t="shared" si="5"/>
        <v>65000000</v>
      </c>
      <c r="R47" s="17" t="s">
        <v>36</v>
      </c>
    </row>
    <row r="48" spans="1:18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5"/>
        <v>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5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38</v>
      </c>
      <c r="C51" s="13">
        <v>16</v>
      </c>
      <c r="D51" s="14" t="s">
        <v>22</v>
      </c>
      <c r="E51" s="15" t="s">
        <v>23</v>
      </c>
      <c r="F51" s="39">
        <v>56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896</v>
      </c>
      <c r="O51" s="16" t="s">
        <v>40</v>
      </c>
      <c r="P51" s="15">
        <v>150000</v>
      </c>
      <c r="Q51" s="17">
        <f>P51*N51</f>
        <v>134400000</v>
      </c>
      <c r="R51" s="17" t="s">
        <v>65</v>
      </c>
    </row>
    <row r="52" spans="1:18" s="1" customFormat="1" ht="16.5">
      <c r="A52" s="12"/>
      <c r="B52" s="18" t="s">
        <v>38</v>
      </c>
      <c r="C52" s="13">
        <v>16</v>
      </c>
      <c r="D52" s="14" t="s">
        <v>22</v>
      </c>
      <c r="E52" s="15" t="s">
        <v>23</v>
      </c>
      <c r="F52" s="39"/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0</v>
      </c>
      <c r="O52" s="16" t="s">
        <v>40</v>
      </c>
      <c r="P52" s="15">
        <v>150000</v>
      </c>
      <c r="Q52" s="17">
        <f>P52*N52</f>
        <v>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1</v>
      </c>
      <c r="J53" s="15" t="s">
        <v>25</v>
      </c>
      <c r="K53" s="15"/>
      <c r="L53" s="15"/>
      <c r="M53" s="15"/>
      <c r="N53" s="15">
        <f>C53*F53*I53</f>
        <v>16</v>
      </c>
      <c r="O53" s="16" t="s">
        <v>43</v>
      </c>
      <c r="P53" s="15">
        <v>25000</v>
      </c>
      <c r="Q53" s="17">
        <f>P53*N53</f>
        <v>400000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13">
        <v>1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1</v>
      </c>
      <c r="O55" s="16" t="s">
        <v>25</v>
      </c>
      <c r="P55" s="15">
        <v>500000</v>
      </c>
      <c r="Q55" s="17">
        <f>P55*N55</f>
        <v>500000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 t="shared" ref="N57:N58" si="6">C57*F57</f>
        <v>16</v>
      </c>
      <c r="O57" s="16" t="s">
        <v>26</v>
      </c>
      <c r="P57" s="15">
        <v>20000</v>
      </c>
      <c r="Q57" s="17">
        <f t="shared" ref="Q57:Q58" si="7"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1</v>
      </c>
      <c r="J58" s="15" t="s">
        <v>25</v>
      </c>
      <c r="K58" s="15"/>
      <c r="L58" s="15"/>
      <c r="M58" s="15"/>
      <c r="N58" s="15">
        <f t="shared" si="6"/>
        <v>48</v>
      </c>
      <c r="O58" s="16" t="s">
        <v>26</v>
      </c>
      <c r="P58" s="15"/>
      <c r="Q58" s="17">
        <f t="shared" si="7"/>
        <v>0</v>
      </c>
      <c r="R58" s="17"/>
    </row>
    <row r="59" spans="1:18" s="1" customFormat="1" ht="12.6" customHeight="1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4000000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8">
        <v>1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20</v>
      </c>
      <c r="O60" s="16" t="s">
        <v>55</v>
      </c>
      <c r="P60" s="15">
        <v>100000</v>
      </c>
      <c r="Q60" s="17">
        <f>P60*N60</f>
        <v>2000000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8">
        <v>1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20</v>
      </c>
      <c r="O61" s="16" t="s">
        <v>55</v>
      </c>
      <c r="P61" s="15">
        <v>100000</v>
      </c>
      <c r="Q61" s="17">
        <f>P61*N61</f>
        <v>2000000</v>
      </c>
      <c r="R61" s="17"/>
    </row>
    <row r="62" spans="1:18" s="1" customFormat="1" ht="23.25" customHeight="1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1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70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23.25" customHeight="1">
      <c r="A63" s="12"/>
      <c r="B63" s="18" t="s">
        <v>58</v>
      </c>
      <c r="C63" s="19"/>
      <c r="D63" s="14" t="s">
        <v>55</v>
      </c>
      <c r="E63" s="15" t="s">
        <v>23</v>
      </c>
      <c r="F63" s="38">
        <v>1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56000000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1</v>
      </c>
      <c r="J65" s="15" t="s">
        <v>25</v>
      </c>
      <c r="K65" s="15"/>
      <c r="L65" s="15"/>
      <c r="M65" s="15"/>
      <c r="N65" s="15">
        <f>C65*F65*I65</f>
        <v>16</v>
      </c>
      <c r="O65" s="16" t="s">
        <v>70</v>
      </c>
      <c r="P65" s="15">
        <v>3000000</v>
      </c>
      <c r="Q65" s="17">
        <f>P65*N65</f>
        <v>48000000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8">
        <v>1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16</v>
      </c>
      <c r="O66" s="16" t="s">
        <v>26</v>
      </c>
      <c r="P66" s="15">
        <v>500000</v>
      </c>
      <c r="Q66" s="17">
        <f>P66*N66</f>
        <v>8000000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>
        <f>Q69+Q85+Q88+Q97+Q83</f>
        <v>228240000</v>
      </c>
      <c r="R68" s="9">
        <f>Q68/4</f>
        <v>57060000</v>
      </c>
      <c r="S68" s="55">
        <f>R68/16</f>
        <v>3566250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SUM(Q71:Q82)</f>
        <v>154800000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>
        <v>4</v>
      </c>
      <c r="J71" s="15" t="s">
        <v>25</v>
      </c>
      <c r="K71" s="15"/>
      <c r="L71" s="15"/>
      <c r="M71" s="15"/>
      <c r="N71" s="15">
        <f>C71*F71*I71</f>
        <v>64</v>
      </c>
      <c r="O71" s="16" t="s">
        <v>26</v>
      </c>
      <c r="P71" s="15">
        <v>200000</v>
      </c>
      <c r="Q71" s="17">
        <f t="shared" ref="Q71:Q76" si="8">P71*N71</f>
        <v>12800000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4</v>
      </c>
      <c r="J72" s="15" t="s">
        <v>25</v>
      </c>
      <c r="K72" s="15"/>
      <c r="L72" s="15"/>
      <c r="M72" s="15"/>
      <c r="N72" s="15">
        <f>C72*F72*I72</f>
        <v>64</v>
      </c>
      <c r="O72" s="16" t="s">
        <v>28</v>
      </c>
      <c r="P72" s="15">
        <v>250000</v>
      </c>
      <c r="Q72" s="17">
        <f t="shared" si="8"/>
        <v>16000000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4</v>
      </c>
      <c r="J73" s="15" t="s">
        <v>25</v>
      </c>
      <c r="K73" s="15"/>
      <c r="L73" s="15"/>
      <c r="M73" s="15"/>
      <c r="N73" s="15">
        <f>C73*F73*I73</f>
        <v>64</v>
      </c>
      <c r="O73" s="16" t="s">
        <v>26</v>
      </c>
      <c r="P73" s="15">
        <v>300000</v>
      </c>
      <c r="Q73" s="17">
        <f t="shared" si="8"/>
        <v>19200000</v>
      </c>
      <c r="R73" s="17"/>
    </row>
    <row r="74" spans="1:19" s="1" customFormat="1" ht="16.5">
      <c r="A74" s="12"/>
      <c r="B74" s="18" t="s">
        <v>88</v>
      </c>
      <c r="C74" s="19">
        <v>4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4</v>
      </c>
      <c r="O74" s="16" t="s">
        <v>25</v>
      </c>
      <c r="P74" s="20">
        <v>13000000</v>
      </c>
      <c r="Q74" s="17">
        <f t="shared" si="8"/>
        <v>52000000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8"/>
        <v>0</v>
      </c>
      <c r="R75" s="17" t="s">
        <v>36</v>
      </c>
    </row>
    <row r="76" spans="1:19" s="1" customFormat="1" ht="16.5">
      <c r="A76" s="12"/>
      <c r="B76" s="18" t="s">
        <v>35</v>
      </c>
      <c r="C76" s="19"/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0</v>
      </c>
      <c r="O76" s="16" t="s">
        <v>25</v>
      </c>
      <c r="P76" s="20">
        <v>0</v>
      </c>
      <c r="Q76" s="17">
        <f t="shared" si="8"/>
        <v>0</v>
      </c>
      <c r="R76" s="17" t="s">
        <v>36</v>
      </c>
    </row>
    <row r="77" spans="1:19" s="1" customFormat="1" ht="16.5">
      <c r="A77" s="12"/>
      <c r="B77" s="18" t="s">
        <v>37</v>
      </c>
      <c r="C77" s="13"/>
      <c r="D77" s="14"/>
      <c r="E77" s="15"/>
      <c r="F77" s="38"/>
      <c r="G77" s="15"/>
      <c r="H77" s="15"/>
      <c r="I77" s="9"/>
      <c r="J77" s="15"/>
      <c r="K77" s="15"/>
      <c r="L77" s="15"/>
      <c r="M77" s="15"/>
      <c r="N77" s="15"/>
      <c r="O77" s="16"/>
      <c r="P77" s="15"/>
      <c r="Q77" s="15"/>
      <c r="R77" s="15"/>
    </row>
    <row r="78" spans="1:19" s="1" customFormat="1" ht="16.5">
      <c r="A78" s="12"/>
      <c r="B78" s="18" t="s">
        <v>38</v>
      </c>
      <c r="C78" s="13">
        <v>16</v>
      </c>
      <c r="D78" s="14" t="s">
        <v>22</v>
      </c>
      <c r="E78" s="15" t="s">
        <v>23</v>
      </c>
      <c r="F78" s="39">
        <f>160/8</f>
        <v>20</v>
      </c>
      <c r="G78" s="15" t="s">
        <v>39</v>
      </c>
      <c r="H78" s="15" t="s">
        <v>23</v>
      </c>
      <c r="I78" s="9">
        <v>4</v>
      </c>
      <c r="J78" s="15" t="s">
        <v>25</v>
      </c>
      <c r="K78" s="15"/>
      <c r="L78" s="15"/>
      <c r="M78" s="15"/>
      <c r="N78" s="15">
        <f>C78*F78*I78</f>
        <v>1280</v>
      </c>
      <c r="O78" s="16" t="s">
        <v>40</v>
      </c>
      <c r="P78" s="15">
        <v>40000</v>
      </c>
      <c r="Q78" s="17">
        <f>P78*N78</f>
        <v>51200000</v>
      </c>
      <c r="R78" s="17" t="s">
        <v>41</v>
      </c>
    </row>
    <row r="79" spans="1:19" s="1" customFormat="1" ht="16.5">
      <c r="A79" s="12"/>
      <c r="B79" s="18" t="s">
        <v>38</v>
      </c>
      <c r="C79" s="13">
        <v>16</v>
      </c>
      <c r="D79" s="14" t="s">
        <v>22</v>
      </c>
      <c r="E79" s="15" t="s">
        <v>23</v>
      </c>
      <c r="F79" s="39"/>
      <c r="G79" s="15" t="s">
        <v>39</v>
      </c>
      <c r="H79" s="15" t="s">
        <v>23</v>
      </c>
      <c r="I79" s="9">
        <v>4</v>
      </c>
      <c r="J79" s="15" t="s">
        <v>25</v>
      </c>
      <c r="K79" s="15"/>
      <c r="L79" s="15"/>
      <c r="M79" s="15"/>
      <c r="N79" s="15">
        <f>C79*F79*I79</f>
        <v>0</v>
      </c>
      <c r="O79" s="16" t="s">
        <v>40</v>
      </c>
      <c r="P79" s="15">
        <v>40000</v>
      </c>
      <c r="Q79" s="17">
        <f>P79*N79</f>
        <v>0</v>
      </c>
      <c r="R79" s="17" t="s">
        <v>41</v>
      </c>
    </row>
    <row r="80" spans="1:19" s="1" customFormat="1" ht="16.5">
      <c r="A80" s="12"/>
      <c r="B80" s="18" t="s">
        <v>42</v>
      </c>
      <c r="C80" s="13">
        <v>16</v>
      </c>
      <c r="D80" s="14" t="s">
        <v>22</v>
      </c>
      <c r="E80" s="15" t="s">
        <v>23</v>
      </c>
      <c r="F80" s="38">
        <v>1</v>
      </c>
      <c r="G80" s="15" t="s">
        <v>43</v>
      </c>
      <c r="H80" s="15" t="s">
        <v>23</v>
      </c>
      <c r="I80" s="9">
        <v>4</v>
      </c>
      <c r="J80" s="15" t="s">
        <v>25</v>
      </c>
      <c r="K80" s="15"/>
      <c r="L80" s="15"/>
      <c r="M80" s="15"/>
      <c r="N80" s="15">
        <f>C80*F80*I80</f>
        <v>64</v>
      </c>
      <c r="O80" s="16" t="s">
        <v>43</v>
      </c>
      <c r="P80" s="15">
        <v>25000</v>
      </c>
      <c r="Q80" s="17">
        <f>P80*N86</f>
        <v>1600000</v>
      </c>
      <c r="R80" s="17"/>
    </row>
    <row r="81" spans="1:18" s="1" customFormat="1" ht="16.5">
      <c r="A81" s="12"/>
      <c r="B81" s="18" t="s">
        <v>44</v>
      </c>
      <c r="C81" s="13"/>
      <c r="D81" s="14"/>
      <c r="E81" s="15"/>
      <c r="F81" s="38"/>
      <c r="G81" s="15"/>
      <c r="H81" s="15"/>
      <c r="I81" s="9"/>
      <c r="J81" s="15"/>
      <c r="K81" s="15"/>
      <c r="L81" s="15"/>
      <c r="M81" s="15"/>
      <c r="N81" s="15"/>
      <c r="O81" s="16"/>
      <c r="P81" s="15"/>
      <c r="Q81" s="15"/>
      <c r="R81" s="15"/>
    </row>
    <row r="82" spans="1:18" s="1" customFormat="1" ht="16.5">
      <c r="A82" s="12"/>
      <c r="B82" s="18" t="s">
        <v>45</v>
      </c>
      <c r="C82" s="7">
        <v>4</v>
      </c>
      <c r="D82" s="14" t="s">
        <v>25</v>
      </c>
      <c r="E82" s="15"/>
      <c r="F82" s="38"/>
      <c r="G82" s="15"/>
      <c r="H82" s="15"/>
      <c r="I82" s="9"/>
      <c r="J82" s="15"/>
      <c r="K82" s="15"/>
      <c r="L82" s="15"/>
      <c r="M82" s="15"/>
      <c r="N82" s="13">
        <f>C82</f>
        <v>4</v>
      </c>
      <c r="O82" s="16" t="s">
        <v>25</v>
      </c>
      <c r="P82" s="15">
        <v>500000</v>
      </c>
      <c r="Q82" s="17">
        <f>P82*N82</f>
        <v>2000000</v>
      </c>
      <c r="R82" s="17"/>
    </row>
    <row r="83" spans="1:18" s="1" customFormat="1" ht="16.5">
      <c r="A83" s="94" t="s">
        <v>102</v>
      </c>
      <c r="B83" s="69" t="s">
        <v>103</v>
      </c>
      <c r="C83" s="70"/>
      <c r="D83" s="70"/>
      <c r="E83" s="70"/>
      <c r="F83" s="71"/>
      <c r="G83" s="70"/>
      <c r="H83" s="70"/>
      <c r="I83" s="70"/>
      <c r="J83" s="70"/>
      <c r="K83" s="70"/>
      <c r="L83" s="70"/>
      <c r="M83" s="70"/>
      <c r="N83" s="72"/>
      <c r="O83" s="70"/>
      <c r="P83" s="72"/>
      <c r="Q83" s="73">
        <f>Q84</f>
        <v>3600000</v>
      </c>
      <c r="R83" s="17"/>
    </row>
    <row r="84" spans="1:18" s="1" customFormat="1" ht="16.5">
      <c r="A84" s="67"/>
      <c r="B84" s="65" t="s">
        <v>104</v>
      </c>
      <c r="C84" s="76">
        <v>3</v>
      </c>
      <c r="D84" s="77" t="s">
        <v>22</v>
      </c>
      <c r="E84" s="78" t="s">
        <v>23</v>
      </c>
      <c r="F84" s="79">
        <v>1</v>
      </c>
      <c r="G84" s="78" t="s">
        <v>116</v>
      </c>
      <c r="H84" s="78" t="s">
        <v>23</v>
      </c>
      <c r="I84" s="80">
        <v>4</v>
      </c>
      <c r="J84" s="78" t="s">
        <v>25</v>
      </c>
      <c r="K84" s="78"/>
      <c r="L84" s="78"/>
      <c r="M84" s="78"/>
      <c r="N84" s="78">
        <f t="shared" ref="N84" si="9">C84*F84*I84</f>
        <v>12</v>
      </c>
      <c r="O84" s="66"/>
      <c r="P84" s="81">
        <v>300000</v>
      </c>
      <c r="Q84" s="68">
        <f t="shared" ref="Q84" si="10">N84*P84</f>
        <v>3600000</v>
      </c>
      <c r="R84" s="17"/>
    </row>
    <row r="85" spans="1:18" s="1" customFormat="1" ht="16.5">
      <c r="A85" s="12" t="s">
        <v>46</v>
      </c>
      <c r="B85" s="18" t="s">
        <v>47</v>
      </c>
      <c r="C85" s="13"/>
      <c r="D85" s="14"/>
      <c r="E85" s="15"/>
      <c r="F85" s="38"/>
      <c r="G85" s="15"/>
      <c r="H85" s="15"/>
      <c r="I85" s="9"/>
      <c r="J85" s="15"/>
      <c r="K85" s="15"/>
      <c r="L85" s="15"/>
      <c r="M85" s="15"/>
      <c r="N85" s="15"/>
      <c r="O85" s="16"/>
      <c r="P85" s="15"/>
      <c r="Q85" s="15">
        <f>SUM(Q86:Q87)</f>
        <v>1280000</v>
      </c>
      <c r="R85" s="15"/>
    </row>
    <row r="86" spans="1:18" s="1" customFormat="1" ht="16.5">
      <c r="A86" s="12"/>
      <c r="B86" s="31" t="s">
        <v>48</v>
      </c>
      <c r="C86" s="13">
        <v>16</v>
      </c>
      <c r="D86" s="14" t="s">
        <v>22</v>
      </c>
      <c r="E86" s="15" t="s">
        <v>23</v>
      </c>
      <c r="F86" s="38">
        <v>1</v>
      </c>
      <c r="G86" s="15" t="s">
        <v>25</v>
      </c>
      <c r="H86" s="15" t="s">
        <v>23</v>
      </c>
      <c r="I86" s="9">
        <v>4</v>
      </c>
      <c r="J86" s="15" t="s">
        <v>25</v>
      </c>
      <c r="K86" s="15"/>
      <c r="L86" s="15"/>
      <c r="M86" s="15"/>
      <c r="N86" s="15">
        <f>C86*F86*I86</f>
        <v>64</v>
      </c>
      <c r="O86" s="16" t="s">
        <v>26</v>
      </c>
      <c r="P86" s="15">
        <v>20000</v>
      </c>
      <c r="Q86" s="17">
        <f>N86*P86</f>
        <v>1280000</v>
      </c>
      <c r="R86" s="15" t="s">
        <v>49</v>
      </c>
    </row>
    <row r="87" spans="1:18" s="1" customFormat="1" ht="16.5">
      <c r="A87" s="12"/>
      <c r="B87" s="32" t="s">
        <v>50</v>
      </c>
      <c r="C87" s="13">
        <v>16</v>
      </c>
      <c r="D87" s="14" t="s">
        <v>22</v>
      </c>
      <c r="E87" s="15" t="s">
        <v>23</v>
      </c>
      <c r="F87" s="38">
        <v>3</v>
      </c>
      <c r="G87" s="15" t="s">
        <v>51</v>
      </c>
      <c r="H87" s="15" t="s">
        <v>23</v>
      </c>
      <c r="I87" s="9">
        <v>4</v>
      </c>
      <c r="J87" s="15" t="s">
        <v>25</v>
      </c>
      <c r="K87" s="15"/>
      <c r="L87" s="15"/>
      <c r="M87" s="15"/>
      <c r="N87" s="15">
        <f>C87*F87</f>
        <v>48</v>
      </c>
      <c r="O87" s="16" t="s">
        <v>26</v>
      </c>
      <c r="P87" s="15">
        <v>0</v>
      </c>
      <c r="Q87" s="17">
        <f t="shared" ref="Q87" si="11">P87*N87</f>
        <v>0</v>
      </c>
      <c r="R87" s="17"/>
    </row>
    <row r="88" spans="1:18" s="1" customFormat="1" ht="16.5">
      <c r="A88" s="12">
        <v>524111</v>
      </c>
      <c r="B88" s="18" t="s">
        <v>67</v>
      </c>
      <c r="C88" s="13"/>
      <c r="D88" s="14"/>
      <c r="E88" s="15"/>
      <c r="F88" s="38"/>
      <c r="G88" s="15"/>
      <c r="H88" s="15"/>
      <c r="I88" s="9"/>
      <c r="J88" s="15"/>
      <c r="K88" s="15"/>
      <c r="L88" s="15"/>
      <c r="M88" s="15"/>
      <c r="N88" s="15"/>
      <c r="O88" s="16"/>
      <c r="P88" s="15"/>
      <c r="Q88" s="15">
        <f>SUM(Q89:Q95)</f>
        <v>34560000</v>
      </c>
      <c r="R88" s="15"/>
    </row>
    <row r="89" spans="1:18" s="1" customFormat="1" ht="16.5">
      <c r="A89" s="12"/>
      <c r="B89" s="18" t="s">
        <v>74</v>
      </c>
      <c r="C89" s="15">
        <v>2</v>
      </c>
      <c r="D89" s="15" t="s">
        <v>69</v>
      </c>
      <c r="E89" s="15" t="s">
        <v>23</v>
      </c>
      <c r="F89" s="37">
        <v>4</v>
      </c>
      <c r="G89" s="15" t="s">
        <v>25</v>
      </c>
      <c r="H89" s="15"/>
      <c r="I89" s="9"/>
      <c r="J89" s="15"/>
      <c r="K89" s="15"/>
      <c r="L89" s="15"/>
      <c r="M89" s="15"/>
      <c r="N89" s="15">
        <f>C89*F89</f>
        <v>8</v>
      </c>
      <c r="O89" s="16" t="s">
        <v>70</v>
      </c>
      <c r="P89" s="15">
        <v>750000</v>
      </c>
      <c r="Q89" s="17">
        <f t="shared" ref="Q89:Q95" si="12">P89*N89</f>
        <v>6000000</v>
      </c>
      <c r="R89" s="17" t="s">
        <v>71</v>
      </c>
    </row>
    <row r="90" spans="1:18" s="1" customFormat="1" ht="16.5">
      <c r="A90" s="12"/>
      <c r="B90" s="31" t="s">
        <v>75</v>
      </c>
      <c r="C90" s="13">
        <v>1</v>
      </c>
      <c r="D90" s="14" t="s">
        <v>22</v>
      </c>
      <c r="E90" s="15" t="s">
        <v>23</v>
      </c>
      <c r="F90" s="38">
        <v>2</v>
      </c>
      <c r="G90" s="15" t="s">
        <v>69</v>
      </c>
      <c r="H90" s="15" t="s">
        <v>23</v>
      </c>
      <c r="I90" s="9">
        <v>4</v>
      </c>
      <c r="J90" s="15" t="s">
        <v>25</v>
      </c>
      <c r="K90" s="15"/>
      <c r="L90" s="15"/>
      <c r="M90" s="15"/>
      <c r="N90" s="15">
        <f>C90*F90*I90</f>
        <v>8</v>
      </c>
      <c r="O90" s="16" t="s">
        <v>70</v>
      </c>
      <c r="P90" s="15">
        <v>200000</v>
      </c>
      <c r="Q90" s="17">
        <f t="shared" si="12"/>
        <v>1600000</v>
      </c>
      <c r="R90" s="51" t="s">
        <v>87</v>
      </c>
    </row>
    <row r="91" spans="1:18" s="1" customFormat="1" ht="16.5">
      <c r="A91" s="12"/>
      <c r="B91" s="31" t="s">
        <v>76</v>
      </c>
      <c r="C91" s="13">
        <v>1</v>
      </c>
      <c r="D91" s="14" t="s">
        <v>22</v>
      </c>
      <c r="E91" s="15" t="s">
        <v>23</v>
      </c>
      <c r="F91" s="39">
        <v>20</v>
      </c>
      <c r="G91" s="15" t="s">
        <v>39</v>
      </c>
      <c r="H91" s="15" t="s">
        <v>23</v>
      </c>
      <c r="I91" s="9">
        <v>4</v>
      </c>
      <c r="J91" s="15" t="s">
        <v>25</v>
      </c>
      <c r="K91" s="15"/>
      <c r="L91" s="15"/>
      <c r="M91" s="15"/>
      <c r="N91" s="15">
        <f>C91*F91*I91</f>
        <v>80</v>
      </c>
      <c r="O91" s="16" t="s">
        <v>40</v>
      </c>
      <c r="P91" s="15">
        <v>150000</v>
      </c>
      <c r="Q91" s="17">
        <f t="shared" si="12"/>
        <v>12000000</v>
      </c>
      <c r="R91" s="51" t="s">
        <v>87</v>
      </c>
    </row>
    <row r="92" spans="1:18" s="1" customFormat="1" ht="16.5">
      <c r="A92" s="12"/>
      <c r="B92" s="31" t="s">
        <v>78</v>
      </c>
      <c r="C92" s="13">
        <v>1</v>
      </c>
      <c r="D92" s="14" t="s">
        <v>22</v>
      </c>
      <c r="E92" s="15" t="s">
        <v>23</v>
      </c>
      <c r="F92" s="37">
        <v>4</v>
      </c>
      <c r="G92" s="15" t="s">
        <v>25</v>
      </c>
      <c r="H92" s="15"/>
      <c r="I92" s="9"/>
      <c r="J92" s="15"/>
      <c r="K92" s="15"/>
      <c r="L92" s="15"/>
      <c r="M92" s="15"/>
      <c r="N92" s="15">
        <f>C92*F92</f>
        <v>4</v>
      </c>
      <c r="O92" s="16" t="s">
        <v>26</v>
      </c>
      <c r="P92" s="15">
        <v>1500000</v>
      </c>
      <c r="Q92" s="17">
        <f>P92*N92</f>
        <v>6000000</v>
      </c>
      <c r="R92" s="51" t="s">
        <v>87</v>
      </c>
    </row>
    <row r="93" spans="1:18" s="1" customFormat="1" ht="16.5">
      <c r="A93" s="42"/>
      <c r="B93" s="52" t="s">
        <v>77</v>
      </c>
      <c r="C93" s="43">
        <v>1</v>
      </c>
      <c r="D93" s="44" t="s">
        <v>22</v>
      </c>
      <c r="E93" s="45" t="s">
        <v>23</v>
      </c>
      <c r="F93" s="46">
        <v>3</v>
      </c>
      <c r="G93" s="45" t="s">
        <v>39</v>
      </c>
      <c r="H93" s="45" t="s">
        <v>23</v>
      </c>
      <c r="I93" s="47">
        <v>4</v>
      </c>
      <c r="J93" s="45" t="s">
        <v>25</v>
      </c>
      <c r="K93" s="45"/>
      <c r="L93" s="45"/>
      <c r="M93" s="45"/>
      <c r="N93" s="45">
        <f>C93*F93*I93</f>
        <v>12</v>
      </c>
      <c r="O93" s="48" t="s">
        <v>40</v>
      </c>
      <c r="P93" s="45">
        <v>380000</v>
      </c>
      <c r="Q93" s="49">
        <f t="shared" si="12"/>
        <v>4560000</v>
      </c>
      <c r="R93" s="49" t="s">
        <v>86</v>
      </c>
    </row>
    <row r="94" spans="1:18" ht="16.5">
      <c r="A94" s="50"/>
      <c r="B94" s="52" t="s">
        <v>85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39</v>
      </c>
      <c r="H94" s="45" t="s">
        <v>23</v>
      </c>
      <c r="I94" s="47">
        <v>4</v>
      </c>
      <c r="J94" s="45" t="s">
        <v>25</v>
      </c>
      <c r="K94" s="45"/>
      <c r="L94" s="45"/>
      <c r="M94" s="45"/>
      <c r="N94" s="45">
        <f>C94*F94*I94</f>
        <v>8</v>
      </c>
      <c r="O94" s="48" t="s">
        <v>40</v>
      </c>
      <c r="P94" s="45">
        <v>350000</v>
      </c>
      <c r="Q94" s="49">
        <f t="shared" ref="Q94" si="13">P94*N94</f>
        <v>2800000</v>
      </c>
      <c r="R94" s="49" t="s">
        <v>86</v>
      </c>
    </row>
    <row r="95" spans="1:18" s="1" customFormat="1" ht="16.5">
      <c r="A95" s="42"/>
      <c r="B95" s="52" t="s">
        <v>79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69</v>
      </c>
      <c r="H95" s="45" t="s">
        <v>23</v>
      </c>
      <c r="I95" s="47">
        <v>4</v>
      </c>
      <c r="J95" s="45" t="s">
        <v>25</v>
      </c>
      <c r="K95" s="45"/>
      <c r="L95" s="45"/>
      <c r="M95" s="45"/>
      <c r="N95" s="45">
        <f>C95*F95*I95</f>
        <v>8</v>
      </c>
      <c r="O95" s="48" t="s">
        <v>70</v>
      </c>
      <c r="P95" s="45">
        <v>200000</v>
      </c>
      <c r="Q95" s="49">
        <f t="shared" si="12"/>
        <v>1600000</v>
      </c>
      <c r="R95" s="49" t="s">
        <v>86</v>
      </c>
    </row>
    <row r="96" spans="1:18" s="28" customFormat="1" ht="16.5">
      <c r="A96" s="21"/>
      <c r="B96" s="33" t="s">
        <v>63</v>
      </c>
      <c r="C96" s="22">
        <v>16</v>
      </c>
      <c r="D96" s="23" t="s">
        <v>22</v>
      </c>
      <c r="E96" s="24" t="s">
        <v>23</v>
      </c>
      <c r="F96" s="40">
        <v>2</v>
      </c>
      <c r="G96" s="24" t="s">
        <v>51</v>
      </c>
      <c r="H96" s="24" t="s">
        <v>23</v>
      </c>
      <c r="I96" s="25">
        <v>4</v>
      </c>
      <c r="J96" s="24" t="s">
        <v>25</v>
      </c>
      <c r="K96" s="24"/>
      <c r="L96" s="24"/>
      <c r="M96" s="24"/>
      <c r="N96" s="24">
        <f>C96*F96*I96</f>
        <v>128</v>
      </c>
      <c r="O96" s="26" t="s">
        <v>25</v>
      </c>
      <c r="P96" s="24">
        <v>0</v>
      </c>
      <c r="Q96" s="27">
        <f>P96*N96</f>
        <v>0</v>
      </c>
      <c r="R96" s="27"/>
    </row>
    <row r="97" spans="1:19" s="1" customFormat="1" ht="16.5">
      <c r="A97" s="12" t="s">
        <v>59</v>
      </c>
      <c r="B97" s="18" t="s">
        <v>60</v>
      </c>
      <c r="C97" s="13"/>
      <c r="D97" s="14"/>
      <c r="E97" s="15"/>
      <c r="F97" s="38"/>
      <c r="G97" s="15"/>
      <c r="H97" s="15"/>
      <c r="I97" s="9"/>
      <c r="J97" s="15"/>
      <c r="K97" s="15"/>
      <c r="L97" s="15"/>
      <c r="M97" s="15"/>
      <c r="N97" s="15"/>
      <c r="O97" s="16"/>
      <c r="P97" s="15"/>
      <c r="Q97" s="15">
        <f>SUM(Q98:Q100)</f>
        <v>34000000</v>
      </c>
      <c r="R97" s="15"/>
    </row>
    <row r="98" spans="1:19" s="1" customFormat="1" ht="16.5">
      <c r="A98" s="12"/>
      <c r="B98" s="32" t="s">
        <v>61</v>
      </c>
      <c r="C98" s="13">
        <v>16</v>
      </c>
      <c r="D98" s="14" t="s">
        <v>22</v>
      </c>
      <c r="E98" s="15" t="s">
        <v>23</v>
      </c>
      <c r="F98" s="39">
        <f>F81</f>
        <v>0</v>
      </c>
      <c r="G98" s="15" t="s">
        <v>39</v>
      </c>
      <c r="H98" s="15" t="s">
        <v>23</v>
      </c>
      <c r="I98" s="9">
        <v>4</v>
      </c>
      <c r="J98" s="15" t="s">
        <v>25</v>
      </c>
      <c r="K98" s="15"/>
      <c r="L98" s="15"/>
      <c r="M98" s="15"/>
      <c r="N98" s="15">
        <f>C98*F98*I98</f>
        <v>0</v>
      </c>
      <c r="O98" s="16" t="s">
        <v>40</v>
      </c>
      <c r="P98" s="15">
        <v>25000</v>
      </c>
      <c r="Q98" s="17">
        <f>P98*N98</f>
        <v>0</v>
      </c>
      <c r="R98" s="17"/>
    </row>
    <row r="99" spans="1:19" s="1" customFormat="1" ht="16.5">
      <c r="A99" s="12"/>
      <c r="B99" s="31" t="s">
        <v>80</v>
      </c>
      <c r="C99" s="13">
        <v>16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4</v>
      </c>
      <c r="J99" s="15" t="s">
        <v>25</v>
      </c>
      <c r="K99" s="15"/>
      <c r="L99" s="15"/>
      <c r="M99" s="15"/>
      <c r="N99" s="15">
        <f>C99*F99*I99</f>
        <v>1280</v>
      </c>
      <c r="O99" s="16" t="s">
        <v>40</v>
      </c>
      <c r="P99" s="15">
        <v>25000</v>
      </c>
      <c r="Q99" s="17">
        <f t="shared" ref="Q99:Q100" si="14">P99*N99</f>
        <v>32000000</v>
      </c>
      <c r="R99" s="17">
        <f>Q99/4</f>
        <v>8000000</v>
      </c>
      <c r="S99" s="55">
        <f>R99/16</f>
        <v>500000</v>
      </c>
    </row>
    <row r="100" spans="1:19" s="1" customFormat="1" ht="16.5">
      <c r="A100" s="12"/>
      <c r="B100" s="53" t="s">
        <v>81</v>
      </c>
      <c r="C100" s="13">
        <v>1</v>
      </c>
      <c r="D100" s="14" t="s">
        <v>22</v>
      </c>
      <c r="E100" s="15" t="s">
        <v>23</v>
      </c>
      <c r="F100" s="39">
        <v>20</v>
      </c>
      <c r="G100" s="15" t="s">
        <v>39</v>
      </c>
      <c r="H100" s="15" t="s">
        <v>23</v>
      </c>
      <c r="I100" s="9">
        <v>4</v>
      </c>
      <c r="J100" s="15" t="s">
        <v>25</v>
      </c>
      <c r="K100" s="15"/>
      <c r="L100" s="15"/>
      <c r="M100" s="15"/>
      <c r="N100" s="15">
        <f>C100*F100*I100</f>
        <v>80</v>
      </c>
      <c r="O100" s="16" t="s">
        <v>40</v>
      </c>
      <c r="P100" s="15">
        <v>25000</v>
      </c>
      <c r="Q100" s="17">
        <f t="shared" si="14"/>
        <v>2000000</v>
      </c>
      <c r="R100" s="17"/>
    </row>
    <row r="101" spans="1:19" s="91" customFormat="1" ht="16.5">
      <c r="A101" s="82"/>
      <c r="B101" s="89"/>
      <c r="C101" s="83"/>
      <c r="D101" s="84"/>
      <c r="E101" s="85"/>
      <c r="F101" s="90"/>
      <c r="G101" s="85"/>
      <c r="H101" s="85"/>
      <c r="I101" s="86"/>
      <c r="J101" s="85"/>
      <c r="K101" s="85"/>
      <c r="L101" s="85"/>
      <c r="M101" s="85"/>
      <c r="N101" s="85"/>
      <c r="O101" s="87"/>
      <c r="P101" s="85"/>
      <c r="Q101" s="88"/>
      <c r="R101" s="88"/>
    </row>
    <row r="102" spans="1:19">
      <c r="B102" s="54" t="s">
        <v>118</v>
      </c>
      <c r="Q102" s="74">
        <f>Q103+Q110+Q127</f>
        <v>45278000</v>
      </c>
      <c r="S102" s="75">
        <f>Q102/16</f>
        <v>2829875</v>
      </c>
    </row>
    <row r="103" spans="1:19">
      <c r="A103" s="56" t="s">
        <v>89</v>
      </c>
      <c r="B103" s="57" t="s">
        <v>90</v>
      </c>
      <c r="N103" s="58"/>
      <c r="P103" s="58"/>
      <c r="Q103" s="59">
        <f>Q104</f>
        <v>25000000</v>
      </c>
      <c r="R103" s="58"/>
      <c r="S103" s="58"/>
    </row>
    <row r="104" spans="1:19">
      <c r="A104" s="60" t="s">
        <v>18</v>
      </c>
      <c r="B104" s="57" t="s">
        <v>91</v>
      </c>
      <c r="N104" s="58"/>
      <c r="P104" s="58"/>
      <c r="Q104" s="61">
        <f>SUM(Q106:Q109)</f>
        <v>25000000</v>
      </c>
      <c r="R104" s="62"/>
      <c r="S104" s="60" t="s">
        <v>92</v>
      </c>
    </row>
    <row r="105" spans="1:19">
      <c r="A105" s="58"/>
      <c r="B105" s="57" t="s">
        <v>93</v>
      </c>
      <c r="N105" s="58"/>
      <c r="P105" s="58"/>
      <c r="Q105" s="58"/>
      <c r="R105" s="58"/>
      <c r="S105" s="58"/>
    </row>
    <row r="106" spans="1:19">
      <c r="A106" s="58"/>
      <c r="B106" s="57" t="s">
        <v>94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325000</v>
      </c>
      <c r="Q106" s="61">
        <f>N106*P106</f>
        <v>5200000</v>
      </c>
      <c r="R106" s="58"/>
      <c r="S106" s="60"/>
    </row>
    <row r="107" spans="1:19">
      <c r="A107" s="58"/>
      <c r="B107" s="57" t="s">
        <v>95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 t="shared" ref="N107:N108" si="15">C107*F107*I107</f>
        <v>16</v>
      </c>
      <c r="P107" s="64">
        <v>225000</v>
      </c>
      <c r="Q107" s="61">
        <f t="shared" ref="Q107:Q117" si="16">N107*P107</f>
        <v>3600000</v>
      </c>
      <c r="R107" s="58"/>
      <c r="S107" s="60"/>
    </row>
    <row r="108" spans="1:19">
      <c r="A108" s="58"/>
      <c r="B108" s="57" t="s">
        <v>96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28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 t="shared" si="15"/>
        <v>16</v>
      </c>
      <c r="P108" s="64">
        <v>200000</v>
      </c>
      <c r="Q108" s="61">
        <f t="shared" si="16"/>
        <v>3200000</v>
      </c>
      <c r="R108" s="58"/>
      <c r="S108" s="60"/>
    </row>
    <row r="109" spans="1:19">
      <c r="A109" s="58"/>
      <c r="B109" s="57" t="s">
        <v>97</v>
      </c>
      <c r="N109" s="63">
        <v>1</v>
      </c>
      <c r="P109" s="64">
        <v>13000000</v>
      </c>
      <c r="Q109" s="61">
        <f t="shared" si="16"/>
        <v>13000000</v>
      </c>
      <c r="R109" s="58"/>
      <c r="S109" s="60"/>
    </row>
    <row r="110" spans="1:19">
      <c r="A110" s="56" t="s">
        <v>98</v>
      </c>
      <c r="B110" s="57" t="s">
        <v>99</v>
      </c>
      <c r="N110" s="58"/>
      <c r="P110" s="58"/>
      <c r="Q110" s="61">
        <f>Q111+Q115+Q118+Q121+Q124</f>
        <v>19978000</v>
      </c>
      <c r="R110" s="58"/>
      <c r="S110" s="58"/>
    </row>
    <row r="111" spans="1:19" s="92" customFormat="1">
      <c r="A111" s="60" t="s">
        <v>18</v>
      </c>
      <c r="B111" s="57" t="s">
        <v>91</v>
      </c>
      <c r="F111" s="93"/>
      <c r="N111" s="58"/>
      <c r="P111" s="58"/>
      <c r="Q111" s="61">
        <f>SUM(Q112:Q114)</f>
        <v>11600000</v>
      </c>
      <c r="R111" s="62"/>
      <c r="S111" s="60" t="s">
        <v>92</v>
      </c>
    </row>
    <row r="112" spans="1:19" s="92" customFormat="1">
      <c r="A112" s="58"/>
      <c r="B112" s="57" t="s">
        <v>93</v>
      </c>
      <c r="F112" s="93"/>
      <c r="N112" s="58"/>
      <c r="P112" s="58"/>
      <c r="Q112" s="58"/>
      <c r="R112" s="58"/>
      <c r="S112" s="58"/>
    </row>
    <row r="113" spans="1:19" s="92" customFormat="1">
      <c r="A113" s="58"/>
      <c r="B113" s="57" t="s">
        <v>100</v>
      </c>
      <c r="C113" s="13">
        <v>16</v>
      </c>
      <c r="D113" s="14" t="s">
        <v>22</v>
      </c>
      <c r="E113" s="15" t="s">
        <v>23</v>
      </c>
      <c r="F113" s="38">
        <v>20</v>
      </c>
      <c r="G113" s="15" t="s">
        <v>114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 t="shared" ref="N113" si="17">C113*F113*I113</f>
        <v>320</v>
      </c>
      <c r="P113" s="64">
        <v>35000</v>
      </c>
      <c r="Q113" s="61">
        <f t="shared" si="16"/>
        <v>11200000</v>
      </c>
      <c r="R113" s="58"/>
      <c r="S113" s="60"/>
    </row>
    <row r="114" spans="1:19" s="92" customFormat="1">
      <c r="A114" s="58"/>
      <c r="B114" s="57" t="s">
        <v>101</v>
      </c>
      <c r="C114" s="13">
        <v>16</v>
      </c>
      <c r="D114" s="14" t="s">
        <v>22</v>
      </c>
      <c r="E114" s="15" t="s">
        <v>23</v>
      </c>
      <c r="F114" s="38">
        <v>1</v>
      </c>
      <c r="G114" s="15" t="s">
        <v>43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 t="shared" ref="N114" si="18">C114*F114*I114</f>
        <v>16</v>
      </c>
      <c r="P114" s="64">
        <v>25000</v>
      </c>
      <c r="Q114" s="61">
        <f t="shared" si="16"/>
        <v>400000</v>
      </c>
      <c r="R114" s="58"/>
      <c r="S114" s="60"/>
    </row>
    <row r="115" spans="1:19" s="92" customFormat="1">
      <c r="A115" s="60" t="s">
        <v>102</v>
      </c>
      <c r="B115" s="57" t="s">
        <v>103</v>
      </c>
      <c r="F115" s="93"/>
      <c r="N115" s="58"/>
      <c r="P115" s="58"/>
      <c r="Q115" s="61">
        <f>Q117</f>
        <v>900000</v>
      </c>
      <c r="R115" s="62"/>
      <c r="S115" s="60" t="s">
        <v>92</v>
      </c>
    </row>
    <row r="116" spans="1:19" s="92" customFormat="1">
      <c r="A116" s="58"/>
      <c r="B116" s="57" t="s">
        <v>93</v>
      </c>
      <c r="F116" s="93"/>
      <c r="N116" s="58"/>
      <c r="P116" s="58"/>
      <c r="Q116" s="58"/>
      <c r="R116" s="58"/>
      <c r="S116" s="58"/>
    </row>
    <row r="117" spans="1:19" s="92" customFormat="1">
      <c r="A117" s="58"/>
      <c r="B117" s="57" t="s">
        <v>104</v>
      </c>
      <c r="C117" s="13">
        <v>3</v>
      </c>
      <c r="D117" s="14" t="s">
        <v>22</v>
      </c>
      <c r="E117" s="15" t="s">
        <v>23</v>
      </c>
      <c r="F117" s="38">
        <v>1</v>
      </c>
      <c r="G117" s="15" t="s">
        <v>43</v>
      </c>
      <c r="H117" s="15" t="s">
        <v>23</v>
      </c>
      <c r="I117" s="9">
        <v>1</v>
      </c>
      <c r="J117" s="15" t="s">
        <v>25</v>
      </c>
      <c r="K117" s="15"/>
      <c r="L117" s="15"/>
      <c r="M117" s="15"/>
      <c r="N117" s="15">
        <f t="shared" ref="N117" si="19">C117*F117*I117</f>
        <v>3</v>
      </c>
      <c r="P117" s="64">
        <v>300000</v>
      </c>
      <c r="Q117" s="61">
        <f t="shared" si="16"/>
        <v>900000</v>
      </c>
      <c r="R117" s="58"/>
      <c r="S117" s="60"/>
    </row>
    <row r="118" spans="1:19" s="92" customFormat="1">
      <c r="A118" s="60" t="s">
        <v>46</v>
      </c>
      <c r="B118" s="57" t="s">
        <v>105</v>
      </c>
      <c r="F118" s="93"/>
      <c r="N118" s="58"/>
      <c r="P118" s="58"/>
      <c r="Q118" s="61">
        <f>Q120</f>
        <v>1000000</v>
      </c>
      <c r="R118" s="62"/>
      <c r="S118" s="60" t="s">
        <v>92</v>
      </c>
    </row>
    <row r="119" spans="1:19" s="92" customFormat="1">
      <c r="A119" s="58"/>
      <c r="B119" s="57" t="s">
        <v>93</v>
      </c>
      <c r="F119" s="93"/>
      <c r="N119" s="58"/>
      <c r="P119" s="58"/>
      <c r="Q119" s="58"/>
      <c r="R119" s="58"/>
      <c r="S119" s="58"/>
    </row>
    <row r="120" spans="1:19" s="92" customFormat="1">
      <c r="A120" s="58"/>
      <c r="B120" s="57" t="s">
        <v>106</v>
      </c>
      <c r="C120" s="13">
        <v>1</v>
      </c>
      <c r="D120" s="14" t="s">
        <v>22</v>
      </c>
      <c r="E120" s="15" t="s">
        <v>23</v>
      </c>
      <c r="F120" s="38">
        <v>20</v>
      </c>
      <c r="G120" s="15" t="s">
        <v>114</v>
      </c>
      <c r="H120" s="15" t="s">
        <v>23</v>
      </c>
      <c r="I120" s="9">
        <v>1</v>
      </c>
      <c r="J120" s="15" t="s">
        <v>25</v>
      </c>
      <c r="K120" s="15"/>
      <c r="L120" s="15"/>
      <c r="M120" s="15"/>
      <c r="N120" s="15">
        <f t="shared" ref="N120" si="20">C120*F120*I120</f>
        <v>20</v>
      </c>
      <c r="P120" s="64">
        <v>50000</v>
      </c>
      <c r="Q120" s="61">
        <f>N120*P120</f>
        <v>1000000</v>
      </c>
      <c r="R120" s="58"/>
      <c r="S120" s="60"/>
    </row>
    <row r="121" spans="1:19" s="92" customFormat="1">
      <c r="A121" s="60" t="s">
        <v>107</v>
      </c>
      <c r="B121" s="57" t="s">
        <v>108</v>
      </c>
      <c r="F121" s="93"/>
      <c r="N121" s="58"/>
      <c r="P121" s="58"/>
      <c r="Q121" s="61">
        <f>Q123</f>
        <v>1678000</v>
      </c>
      <c r="R121" s="62"/>
      <c r="S121" s="60" t="s">
        <v>92</v>
      </c>
    </row>
    <row r="122" spans="1:19" s="92" customFormat="1">
      <c r="A122" s="58"/>
      <c r="B122" s="57" t="s">
        <v>93</v>
      </c>
      <c r="F122" s="93"/>
      <c r="N122" s="58"/>
      <c r="P122" s="58"/>
      <c r="Q122" s="58"/>
      <c r="R122" s="58"/>
      <c r="S122" s="58"/>
    </row>
    <row r="123" spans="1:19" s="92" customFormat="1">
      <c r="A123" s="58"/>
      <c r="B123" s="57" t="s">
        <v>109</v>
      </c>
      <c r="C123" s="13">
        <v>2</v>
      </c>
      <c r="D123" s="14" t="s">
        <v>115</v>
      </c>
      <c r="E123" s="15" t="s">
        <v>23</v>
      </c>
      <c r="F123" s="38">
        <v>1</v>
      </c>
      <c r="G123" s="15" t="s">
        <v>25</v>
      </c>
      <c r="H123" s="15" t="s">
        <v>23</v>
      </c>
      <c r="I123" s="9">
        <v>1</v>
      </c>
      <c r="J123" s="15" t="s">
        <v>25</v>
      </c>
      <c r="K123" s="15"/>
      <c r="L123" s="15"/>
      <c r="M123" s="15"/>
      <c r="N123" s="15">
        <f t="shared" ref="N123" si="21">C123*F123*I123</f>
        <v>2</v>
      </c>
      <c r="P123" s="64">
        <v>839000</v>
      </c>
      <c r="Q123" s="61">
        <f>N123*P123</f>
        <v>1678000</v>
      </c>
      <c r="R123" s="58"/>
      <c r="S123" s="60"/>
    </row>
    <row r="124" spans="1:19" s="92" customFormat="1">
      <c r="A124" s="60" t="s">
        <v>59</v>
      </c>
      <c r="B124" s="57" t="s">
        <v>110</v>
      </c>
      <c r="F124" s="93"/>
      <c r="N124" s="58"/>
      <c r="P124" s="58"/>
      <c r="Q124" s="61">
        <f>Q126</f>
        <v>4800000</v>
      </c>
      <c r="R124" s="62"/>
      <c r="S124" s="60" t="s">
        <v>92</v>
      </c>
    </row>
    <row r="125" spans="1:19" s="92" customFormat="1">
      <c r="A125" s="58"/>
      <c r="B125" s="57" t="s">
        <v>93</v>
      </c>
      <c r="F125" s="93"/>
      <c r="N125" s="58"/>
      <c r="P125" s="58"/>
      <c r="Q125" s="58"/>
      <c r="R125" s="58"/>
      <c r="S125" s="58"/>
    </row>
    <row r="126" spans="1:19" s="92" customFormat="1">
      <c r="A126" s="58"/>
      <c r="B126" s="57" t="s">
        <v>111</v>
      </c>
      <c r="C126" s="13">
        <v>16</v>
      </c>
      <c r="D126" s="14" t="s">
        <v>22</v>
      </c>
      <c r="E126" s="15" t="s">
        <v>23</v>
      </c>
      <c r="F126" s="38">
        <v>1</v>
      </c>
      <c r="G126" s="15" t="s">
        <v>43</v>
      </c>
      <c r="H126" s="15" t="s">
        <v>23</v>
      </c>
      <c r="I126" s="9">
        <v>1</v>
      </c>
      <c r="J126" s="15" t="s">
        <v>25</v>
      </c>
      <c r="K126" s="15"/>
      <c r="L126" s="15"/>
      <c r="M126" s="15"/>
      <c r="N126" s="15">
        <f t="shared" ref="N126" si="22">C126*F126*I126</f>
        <v>16</v>
      </c>
      <c r="P126" s="64">
        <v>300000</v>
      </c>
      <c r="Q126" s="61">
        <f>N126*P126</f>
        <v>4800000</v>
      </c>
      <c r="R126" s="58"/>
      <c r="S126" s="60"/>
    </row>
    <row r="127" spans="1:19" s="92" customFormat="1">
      <c r="A127" s="56"/>
      <c r="B127" s="57" t="s">
        <v>112</v>
      </c>
      <c r="F127" s="93"/>
      <c r="N127" s="58"/>
      <c r="P127" s="58"/>
      <c r="Q127" s="59">
        <f>Q128</f>
        <v>300000</v>
      </c>
      <c r="R127" s="58"/>
      <c r="S127" s="58"/>
    </row>
    <row r="128" spans="1:19" s="92" customFormat="1">
      <c r="A128" s="60" t="s">
        <v>18</v>
      </c>
      <c r="B128" s="57" t="s">
        <v>91</v>
      </c>
      <c r="F128" s="93"/>
      <c r="N128" s="58"/>
      <c r="P128" s="58"/>
      <c r="Q128" s="61">
        <f>Q130</f>
        <v>300000</v>
      </c>
      <c r="R128" s="62"/>
      <c r="S128" s="60" t="s">
        <v>92</v>
      </c>
    </row>
    <row r="129" spans="1:19" s="92" customFormat="1">
      <c r="A129" s="58"/>
      <c r="B129" s="57" t="s">
        <v>93</v>
      </c>
      <c r="F129" s="93"/>
      <c r="N129" s="58"/>
      <c r="P129" s="58"/>
      <c r="Q129" s="58"/>
      <c r="R129" s="58"/>
      <c r="S129" s="58"/>
    </row>
    <row r="130" spans="1:19" s="92" customFormat="1">
      <c r="A130" s="58"/>
      <c r="B130" s="57" t="s">
        <v>113</v>
      </c>
      <c r="C130" s="13">
        <v>1</v>
      </c>
      <c r="D130" s="14" t="s">
        <v>116</v>
      </c>
      <c r="E130" s="15" t="s">
        <v>23</v>
      </c>
      <c r="F130" s="38">
        <v>1</v>
      </c>
      <c r="G130" s="15" t="s">
        <v>117</v>
      </c>
      <c r="H130" s="15" t="s">
        <v>23</v>
      </c>
      <c r="I130" s="9">
        <v>1</v>
      </c>
      <c r="J130" s="15" t="s">
        <v>25</v>
      </c>
      <c r="K130" s="15"/>
      <c r="L130" s="15"/>
      <c r="M130" s="15"/>
      <c r="N130" s="15">
        <f t="shared" ref="N130" si="23">C130*F130*I130</f>
        <v>1</v>
      </c>
      <c r="P130" s="64">
        <v>300000</v>
      </c>
      <c r="Q130" s="61">
        <f>N130*P130</f>
        <v>300000</v>
      </c>
      <c r="R130" s="58"/>
      <c r="S130" s="60"/>
    </row>
  </sheetData>
  <autoFilter ref="A7:S100"/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31"/>
  <sheetViews>
    <sheetView workbookViewId="0">
      <selection activeCell="A7" sqref="A7:J72"/>
    </sheetView>
  </sheetViews>
  <sheetFormatPr defaultRowHeight="15"/>
  <cols>
    <col min="1" max="1" width="11.28515625" bestFit="1" customWidth="1"/>
    <col min="2" max="2" width="64.85546875" style="54" customWidth="1"/>
    <col min="3" max="3" width="9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9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9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9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9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9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9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9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9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9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9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9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9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9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9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9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9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9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9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9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9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9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9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9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9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9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9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9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9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9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9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9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9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9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9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9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9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9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9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9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9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9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9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9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9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9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9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9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9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9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9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9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9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9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9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9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9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9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9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9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9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9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9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9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175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Q8+Q39+Q69</f>
        <v>696600000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Q9+Q27+Q30+Q35</f>
        <v>696600000</v>
      </c>
      <c r="R8" s="9">
        <f>Q8/16</f>
        <v>43537500</v>
      </c>
      <c r="S8" s="36">
        <f>Q8/4</f>
        <v>174150000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SUM(Q11:Q26)</f>
        <v>543000000</v>
      </c>
      <c r="R9" s="15"/>
      <c r="S9" s="36">
        <f>S8/16</f>
        <v>10884375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8</v>
      </c>
      <c r="J11" s="15" t="s">
        <v>25</v>
      </c>
      <c r="K11" s="15"/>
      <c r="L11" s="15"/>
      <c r="M11" s="15"/>
      <c r="N11" s="15">
        <f t="shared" ref="N11:N16" si="0">C11*F11*I11</f>
        <v>128</v>
      </c>
      <c r="O11" s="16" t="s">
        <v>26</v>
      </c>
      <c r="P11" s="15">
        <v>200000</v>
      </c>
      <c r="Q11" s="17">
        <f t="shared" ref="Q11:Q17" si="1">P11*N11</f>
        <v>25600000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8</v>
      </c>
      <c r="J12" s="15" t="s">
        <v>25</v>
      </c>
      <c r="K12" s="15"/>
      <c r="L12" s="15"/>
      <c r="M12" s="15"/>
      <c r="N12" s="15">
        <f t="shared" si="0"/>
        <v>128</v>
      </c>
      <c r="O12" s="16" t="s">
        <v>28</v>
      </c>
      <c r="P12" s="15">
        <v>250000</v>
      </c>
      <c r="Q12" s="17">
        <f t="shared" si="1"/>
        <v>32000000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8</v>
      </c>
      <c r="J13" s="15" t="s">
        <v>25</v>
      </c>
      <c r="K13" s="15"/>
      <c r="L13" s="15"/>
      <c r="M13" s="15"/>
      <c r="N13" s="15">
        <f t="shared" si="0"/>
        <v>128</v>
      </c>
      <c r="O13" s="16" t="s">
        <v>30</v>
      </c>
      <c r="P13" s="15">
        <v>250000</v>
      </c>
      <c r="Q13" s="17">
        <f t="shared" si="1"/>
        <v>32000000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8</v>
      </c>
      <c r="J14" s="15" t="s">
        <v>25</v>
      </c>
      <c r="K14" s="15"/>
      <c r="L14" s="15"/>
      <c r="M14" s="15"/>
      <c r="N14" s="15">
        <f t="shared" si="0"/>
        <v>128</v>
      </c>
      <c r="O14" s="16" t="s">
        <v>32</v>
      </c>
      <c r="P14" s="15">
        <v>450000</v>
      </c>
      <c r="Q14" s="17">
        <f t="shared" si="1"/>
        <v>57600000</v>
      </c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8</v>
      </c>
      <c r="J15" s="15" t="s">
        <v>25</v>
      </c>
      <c r="K15" s="15"/>
      <c r="L15" s="15"/>
      <c r="M15" s="15"/>
      <c r="N15" s="15">
        <f t="shared" si="0"/>
        <v>128</v>
      </c>
      <c r="O15" s="16" t="s">
        <v>32</v>
      </c>
      <c r="P15" s="15">
        <v>350000</v>
      </c>
      <c r="Q15" s="17"/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8</v>
      </c>
      <c r="J16" s="15" t="s">
        <v>25</v>
      </c>
      <c r="K16" s="15"/>
      <c r="L16" s="15"/>
      <c r="M16" s="15"/>
      <c r="N16" s="15">
        <f t="shared" si="0"/>
        <v>128</v>
      </c>
      <c r="O16" s="16" t="s">
        <v>26</v>
      </c>
      <c r="P16" s="15">
        <v>300000</v>
      </c>
      <c r="Q16" s="17">
        <f t="shared" si="1"/>
        <v>38400000</v>
      </c>
      <c r="R16" s="17"/>
    </row>
    <row r="17" spans="1:18" s="34" customFormat="1" ht="16.5">
      <c r="A17" s="12"/>
      <c r="B17" s="18" t="s">
        <v>176</v>
      </c>
      <c r="C17" s="19">
        <v>2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2</v>
      </c>
      <c r="O17" s="16" t="s">
        <v>25</v>
      </c>
      <c r="P17" s="20">
        <v>18000000</v>
      </c>
      <c r="Q17" s="17">
        <f t="shared" si="1"/>
        <v>36000000</v>
      </c>
      <c r="R17" s="17" t="s">
        <v>36</v>
      </c>
    </row>
    <row r="18" spans="1:18" s="34" customFormat="1" ht="16.5">
      <c r="A18" s="12"/>
      <c r="B18" s="18" t="s">
        <v>177</v>
      </c>
      <c r="C18" s="19">
        <v>1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1</v>
      </c>
      <c r="O18" s="16" t="s">
        <v>25</v>
      </c>
      <c r="P18" s="20">
        <v>15000000</v>
      </c>
      <c r="Q18" s="17">
        <f>P18*N18</f>
        <v>15000000</v>
      </c>
      <c r="R18" s="17" t="s">
        <v>36</v>
      </c>
    </row>
    <row r="19" spans="1:18" s="34" customFormat="1" ht="16.5">
      <c r="A19" s="12"/>
      <c r="B19" s="18" t="s">
        <v>178</v>
      </c>
      <c r="C19" s="19">
        <v>2</v>
      </c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2</v>
      </c>
      <c r="O19" s="16" t="s">
        <v>25</v>
      </c>
      <c r="P19" s="20">
        <v>15000000</v>
      </c>
      <c r="Q19" s="17">
        <f>P19*N19</f>
        <v>30000000</v>
      </c>
      <c r="R19" s="17" t="s">
        <v>36</v>
      </c>
    </row>
    <row r="20" spans="1:18" s="34" customFormat="1" ht="16.5">
      <c r="A20" s="12"/>
      <c r="B20" s="18" t="s">
        <v>179</v>
      </c>
      <c r="C20" s="19">
        <v>2</v>
      </c>
      <c r="D20" s="14" t="s">
        <v>25</v>
      </c>
      <c r="E20" s="15"/>
      <c r="F20" s="38"/>
      <c r="G20" s="15"/>
      <c r="H20" s="15"/>
      <c r="I20" s="9"/>
      <c r="J20" s="15"/>
      <c r="K20" s="15"/>
      <c r="L20" s="15"/>
      <c r="M20" s="15"/>
      <c r="N20" s="13">
        <f>C20</f>
        <v>2</v>
      </c>
      <c r="O20" s="16" t="s">
        <v>25</v>
      </c>
      <c r="P20" s="20">
        <v>15000000</v>
      </c>
      <c r="Q20" s="17">
        <f>P20*N20</f>
        <v>30000000</v>
      </c>
      <c r="R20" s="17" t="s">
        <v>36</v>
      </c>
    </row>
    <row r="21" spans="1:18" s="34" customFormat="1" ht="16.5">
      <c r="A21" s="12"/>
      <c r="B21" s="18" t="s">
        <v>189</v>
      </c>
      <c r="C21" s="19">
        <v>1</v>
      </c>
      <c r="D21" s="14" t="s">
        <v>25</v>
      </c>
      <c r="E21" s="15"/>
      <c r="F21" s="38"/>
      <c r="G21" s="15"/>
      <c r="H21" s="15"/>
      <c r="I21" s="9"/>
      <c r="J21" s="15"/>
      <c r="K21" s="15"/>
      <c r="L21" s="15"/>
      <c r="M21" s="15"/>
      <c r="N21" s="13">
        <f>C21</f>
        <v>1</v>
      </c>
      <c r="O21" s="16" t="s">
        <v>25</v>
      </c>
      <c r="P21" s="20">
        <v>44000000</v>
      </c>
      <c r="Q21" s="17">
        <f>P21*N21</f>
        <v>44000000</v>
      </c>
      <c r="R21" s="17" t="s">
        <v>36</v>
      </c>
    </row>
    <row r="22" spans="1:18" s="34" customFormat="1" ht="16.5">
      <c r="A22" s="12"/>
      <c r="B22" s="18" t="s">
        <v>37</v>
      </c>
      <c r="C22" s="13"/>
      <c r="D22" s="14"/>
      <c r="E22" s="15"/>
      <c r="F22" s="38"/>
      <c r="G22" s="15"/>
      <c r="H22" s="15"/>
      <c r="I22" s="9"/>
      <c r="J22" s="15"/>
      <c r="K22" s="15"/>
      <c r="L22" s="15"/>
      <c r="M22" s="15"/>
      <c r="N22" s="15"/>
      <c r="O22" s="16"/>
      <c r="P22" s="15"/>
      <c r="Q22" s="15"/>
      <c r="R22" s="15"/>
    </row>
    <row r="23" spans="1:18" s="34" customFormat="1" ht="16.5">
      <c r="A23" s="12"/>
      <c r="B23" s="18" t="s">
        <v>180</v>
      </c>
      <c r="C23" s="13">
        <v>16</v>
      </c>
      <c r="D23" s="14" t="s">
        <v>22</v>
      </c>
      <c r="E23" s="15" t="s">
        <v>23</v>
      </c>
      <c r="F23" s="39">
        <v>38</v>
      </c>
      <c r="G23" s="15" t="s">
        <v>39</v>
      </c>
      <c r="H23" s="15" t="s">
        <v>23</v>
      </c>
      <c r="I23" s="9">
        <v>8</v>
      </c>
      <c r="J23" s="15" t="s">
        <v>25</v>
      </c>
      <c r="K23" s="15"/>
      <c r="L23" s="15"/>
      <c r="M23" s="15"/>
      <c r="N23" s="15">
        <f>C23*F23*I23</f>
        <v>4864</v>
      </c>
      <c r="O23" s="16" t="s">
        <v>40</v>
      </c>
      <c r="P23" s="15">
        <v>40000</v>
      </c>
      <c r="Q23" s="17">
        <f>P23*N23</f>
        <v>194560000</v>
      </c>
      <c r="R23" s="17" t="s">
        <v>41</v>
      </c>
    </row>
    <row r="24" spans="1:18" s="34" customFormat="1" ht="16.5">
      <c r="A24" s="12"/>
      <c r="B24" s="18" t="s">
        <v>42</v>
      </c>
      <c r="C24" s="13">
        <v>16</v>
      </c>
      <c r="D24" s="14" t="s">
        <v>22</v>
      </c>
      <c r="E24" s="15" t="s">
        <v>23</v>
      </c>
      <c r="F24" s="38">
        <v>1</v>
      </c>
      <c r="G24" s="15" t="s">
        <v>43</v>
      </c>
      <c r="H24" s="15" t="s">
        <v>23</v>
      </c>
      <c r="I24" s="9">
        <v>8</v>
      </c>
      <c r="J24" s="15" t="s">
        <v>25</v>
      </c>
      <c r="K24" s="15"/>
      <c r="L24" s="15"/>
      <c r="M24" s="15"/>
      <c r="N24" s="15">
        <f>C24*F24*I24</f>
        <v>128</v>
      </c>
      <c r="O24" s="16" t="s">
        <v>43</v>
      </c>
      <c r="P24" s="15">
        <v>30000</v>
      </c>
      <c r="Q24" s="17">
        <f>P24*N24</f>
        <v>3840000</v>
      </c>
      <c r="R24" s="17"/>
    </row>
    <row r="25" spans="1:18" s="34" customFormat="1" ht="16.5">
      <c r="A25" s="12"/>
      <c r="B25" s="18" t="s">
        <v>44</v>
      </c>
      <c r="C25" s="13"/>
      <c r="D25" s="14"/>
      <c r="E25" s="15"/>
      <c r="F25" s="38"/>
      <c r="G25" s="15"/>
      <c r="H25" s="15"/>
      <c r="I25" s="9"/>
      <c r="J25" s="15"/>
      <c r="K25" s="15"/>
      <c r="L25" s="15"/>
      <c r="M25" s="15"/>
      <c r="N25" s="15"/>
      <c r="O25" s="16"/>
      <c r="P25" s="15"/>
      <c r="Q25" s="15"/>
      <c r="R25" s="15"/>
    </row>
    <row r="26" spans="1:18" s="34" customFormat="1" ht="16.5">
      <c r="A26" s="12"/>
      <c r="B26" s="18" t="s">
        <v>45</v>
      </c>
      <c r="C26" s="13">
        <v>8</v>
      </c>
      <c r="D26" s="14" t="s">
        <v>25</v>
      </c>
      <c r="E26" s="15"/>
      <c r="F26" s="38"/>
      <c r="G26" s="15"/>
      <c r="H26" s="15"/>
      <c r="I26" s="9"/>
      <c r="J26" s="15"/>
      <c r="K26" s="15"/>
      <c r="L26" s="15"/>
      <c r="M26" s="15"/>
      <c r="N26" s="13">
        <f>C26</f>
        <v>8</v>
      </c>
      <c r="O26" s="16" t="s">
        <v>25</v>
      </c>
      <c r="P26" s="15">
        <v>500000</v>
      </c>
      <c r="Q26" s="17">
        <f>P26*N26</f>
        <v>4000000</v>
      </c>
      <c r="R26" s="17"/>
    </row>
    <row r="27" spans="1:18" s="34" customFormat="1" ht="16.5">
      <c r="A27" s="12" t="s">
        <v>46</v>
      </c>
      <c r="B27" s="18" t="s">
        <v>47</v>
      </c>
      <c r="C27" s="13"/>
      <c r="D27" s="14"/>
      <c r="E27" s="15"/>
      <c r="F27" s="38"/>
      <c r="G27" s="15"/>
      <c r="H27" s="15"/>
      <c r="I27" s="9"/>
      <c r="J27" s="15"/>
      <c r="K27" s="15"/>
      <c r="L27" s="15"/>
      <c r="M27" s="15"/>
      <c r="N27" s="15"/>
      <c r="O27" s="16"/>
      <c r="P27" s="15"/>
      <c r="Q27" s="15">
        <f>SUM(Q28)</f>
        <v>0</v>
      </c>
      <c r="R27" s="15"/>
    </row>
    <row r="28" spans="1:18" s="34" customFormat="1" ht="14.25" customHeight="1">
      <c r="A28" s="12"/>
      <c r="B28" s="31" t="s">
        <v>48</v>
      </c>
      <c r="C28" s="13">
        <v>16</v>
      </c>
      <c r="D28" s="14" t="s">
        <v>22</v>
      </c>
      <c r="E28" s="15" t="s">
        <v>23</v>
      </c>
      <c r="F28" s="38"/>
      <c r="G28" s="15" t="s">
        <v>25</v>
      </c>
      <c r="H28" s="15" t="s">
        <v>23</v>
      </c>
      <c r="I28" s="9">
        <v>8</v>
      </c>
      <c r="J28" s="15" t="s">
        <v>25</v>
      </c>
      <c r="K28" s="15"/>
      <c r="L28" s="15"/>
      <c r="M28" s="15"/>
      <c r="N28" s="15">
        <f>C28*F28</f>
        <v>0</v>
      </c>
      <c r="O28" s="16" t="s">
        <v>26</v>
      </c>
      <c r="P28" s="15">
        <v>20000</v>
      </c>
      <c r="Q28" s="17">
        <f>P28*N28</f>
        <v>0</v>
      </c>
      <c r="R28" s="15" t="s">
        <v>49</v>
      </c>
    </row>
    <row r="29" spans="1:18" s="34" customFormat="1" ht="16.5">
      <c r="A29" s="12"/>
      <c r="B29" s="32" t="s">
        <v>50</v>
      </c>
      <c r="C29" s="13">
        <v>16</v>
      </c>
      <c r="D29" s="14" t="s">
        <v>22</v>
      </c>
      <c r="E29" s="15" t="s">
        <v>23</v>
      </c>
      <c r="F29" s="38">
        <v>3</v>
      </c>
      <c r="G29" s="15" t="s">
        <v>51</v>
      </c>
      <c r="H29" s="15" t="s">
        <v>23</v>
      </c>
      <c r="I29" s="9">
        <v>1</v>
      </c>
      <c r="J29" s="15" t="s">
        <v>25</v>
      </c>
      <c r="K29" s="15"/>
      <c r="L29" s="15"/>
      <c r="M29" s="15"/>
      <c r="N29" s="15">
        <f>C29*F29</f>
        <v>48</v>
      </c>
      <c r="O29" s="16" t="s">
        <v>26</v>
      </c>
      <c r="P29" s="15"/>
      <c r="Q29" s="17">
        <f>P29*N29</f>
        <v>0</v>
      </c>
      <c r="R29" s="17"/>
    </row>
    <row r="30" spans="1:18" s="34" customFormat="1" ht="12.6" customHeight="1">
      <c r="A30" s="12" t="s">
        <v>52</v>
      </c>
      <c r="B30" s="18" t="s">
        <v>53</v>
      </c>
      <c r="C30" s="13"/>
      <c r="D30" s="14"/>
      <c r="E30" s="15"/>
      <c r="F30" s="38"/>
      <c r="G30" s="15"/>
      <c r="H30" s="15"/>
      <c r="I30" s="9"/>
      <c r="J30" s="15"/>
      <c r="K30" s="15"/>
      <c r="L30" s="15"/>
      <c r="M30" s="15"/>
      <c r="N30" s="15"/>
      <c r="O30" s="16"/>
      <c r="P30" s="15"/>
      <c r="Q30" s="15">
        <f>SUM(Q31:Q33)</f>
        <v>32000000</v>
      </c>
      <c r="R30" s="15"/>
    </row>
    <row r="31" spans="1:18" s="34" customFormat="1" ht="16.5">
      <c r="A31" s="12"/>
      <c r="B31" s="18" t="s">
        <v>54</v>
      </c>
      <c r="C31" s="13">
        <v>20</v>
      </c>
      <c r="D31" s="14" t="s">
        <v>55</v>
      </c>
      <c r="E31" s="15" t="s">
        <v>23</v>
      </c>
      <c r="F31" s="38">
        <v>8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160</v>
      </c>
      <c r="O31" s="16" t="s">
        <v>55</v>
      </c>
      <c r="P31" s="15">
        <v>100000</v>
      </c>
      <c r="Q31" s="17">
        <f>P31*N31</f>
        <v>16000000</v>
      </c>
      <c r="R31" s="17"/>
    </row>
    <row r="32" spans="1:18" s="34" customFormat="1" ht="16.5">
      <c r="A32" s="12"/>
      <c r="B32" s="18" t="s">
        <v>56</v>
      </c>
      <c r="C32" s="13">
        <v>20</v>
      </c>
      <c r="D32" s="14" t="s">
        <v>55</v>
      </c>
      <c r="E32" s="15" t="s">
        <v>23</v>
      </c>
      <c r="F32" s="38">
        <v>8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160</v>
      </c>
      <c r="O32" s="16" t="s">
        <v>55</v>
      </c>
      <c r="P32" s="15">
        <v>100000</v>
      </c>
      <c r="Q32" s="17">
        <f>P32*N32</f>
        <v>16000000</v>
      </c>
      <c r="R32" s="17"/>
    </row>
    <row r="33" spans="1:18" s="34" customFormat="1" ht="16.5">
      <c r="A33" s="12"/>
      <c r="B33" s="18" t="s">
        <v>57</v>
      </c>
      <c r="C33" s="19">
        <v>70</v>
      </c>
      <c r="D33" s="14" t="s">
        <v>55</v>
      </c>
      <c r="E33" s="15" t="s">
        <v>23</v>
      </c>
      <c r="F33" s="38">
        <v>0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140000</v>
      </c>
      <c r="Q33" s="17">
        <f>P33*N33</f>
        <v>0</v>
      </c>
      <c r="R33" s="17"/>
    </row>
    <row r="34" spans="1:18" s="34" customFormat="1" ht="16.5">
      <c r="A34" s="12"/>
      <c r="B34" s="18" t="s">
        <v>58</v>
      </c>
      <c r="C34" s="19"/>
      <c r="D34" s="14" t="s">
        <v>55</v>
      </c>
      <c r="E34" s="15" t="s">
        <v>23</v>
      </c>
      <c r="F34" s="38">
        <v>0</v>
      </c>
      <c r="G34" s="15" t="s">
        <v>25</v>
      </c>
      <c r="H34" s="15"/>
      <c r="I34" s="9"/>
      <c r="J34" s="15"/>
      <c r="K34" s="15"/>
      <c r="L34" s="15"/>
      <c r="M34" s="15"/>
      <c r="N34" s="15">
        <f>C34*F34</f>
        <v>0</v>
      </c>
      <c r="O34" s="16" t="s">
        <v>55</v>
      </c>
      <c r="P34" s="15">
        <v>40000</v>
      </c>
      <c r="Q34" s="17">
        <f>P34*N34</f>
        <v>0</v>
      </c>
      <c r="R34" s="17"/>
    </row>
    <row r="35" spans="1:18" s="34" customFormat="1" ht="16.5">
      <c r="A35" s="12" t="s">
        <v>59</v>
      </c>
      <c r="B35" s="18" t="s">
        <v>60</v>
      </c>
      <c r="C35" s="13"/>
      <c r="D35" s="14"/>
      <c r="E35" s="15"/>
      <c r="F35" s="38"/>
      <c r="G35" s="15"/>
      <c r="H35" s="15"/>
      <c r="I35" s="9"/>
      <c r="J35" s="15"/>
      <c r="K35" s="15"/>
      <c r="L35" s="15"/>
      <c r="M35" s="15"/>
      <c r="N35" s="15"/>
      <c r="O35" s="16"/>
      <c r="P35" s="15"/>
      <c r="Q35" s="15">
        <f>SUM(Q36:Q37)</f>
        <v>121600000</v>
      </c>
      <c r="R35" s="15"/>
    </row>
    <row r="36" spans="1:18" s="34" customFormat="1" ht="16.5">
      <c r="A36" s="12"/>
      <c r="B36" s="32" t="s">
        <v>61</v>
      </c>
      <c r="C36" s="13">
        <v>16</v>
      </c>
      <c r="D36" s="14" t="s">
        <v>22</v>
      </c>
      <c r="E36" s="15" t="s">
        <v>23</v>
      </c>
      <c r="F36" s="39">
        <v>0</v>
      </c>
      <c r="G36" s="15" t="s">
        <v>39</v>
      </c>
      <c r="H36" s="15" t="s">
        <v>23</v>
      </c>
      <c r="I36" s="9">
        <v>0</v>
      </c>
      <c r="J36" s="15" t="s">
        <v>25</v>
      </c>
      <c r="K36" s="15"/>
      <c r="L36" s="15"/>
      <c r="M36" s="15"/>
      <c r="N36" s="15">
        <f>C36*F36*I36</f>
        <v>0</v>
      </c>
      <c r="O36" s="16" t="s">
        <v>40</v>
      </c>
      <c r="P36" s="15">
        <v>25000</v>
      </c>
      <c r="Q36" s="17">
        <f>P36*N36</f>
        <v>0</v>
      </c>
      <c r="R36" s="17"/>
    </row>
    <row r="37" spans="1:18" s="34" customFormat="1" ht="16.5">
      <c r="A37" s="12"/>
      <c r="B37" s="18" t="s">
        <v>62</v>
      </c>
      <c r="C37" s="13">
        <v>16</v>
      </c>
      <c r="D37" s="14" t="s">
        <v>22</v>
      </c>
      <c r="E37" s="15" t="s">
        <v>23</v>
      </c>
      <c r="F37" s="39">
        <v>38</v>
      </c>
      <c r="G37" s="15" t="s">
        <v>39</v>
      </c>
      <c r="H37" s="15" t="s">
        <v>23</v>
      </c>
      <c r="I37" s="9">
        <v>8</v>
      </c>
      <c r="J37" s="15" t="s">
        <v>25</v>
      </c>
      <c r="K37" s="15"/>
      <c r="L37" s="15"/>
      <c r="M37" s="15"/>
      <c r="N37" s="15">
        <f>C37*F37*I37</f>
        <v>4864</v>
      </c>
      <c r="O37" s="16" t="s">
        <v>40</v>
      </c>
      <c r="P37" s="15">
        <v>25000</v>
      </c>
      <c r="Q37" s="17">
        <f>P37*N37</f>
        <v>121600000</v>
      </c>
      <c r="R37" s="17"/>
    </row>
    <row r="38" spans="1:18" s="35" customFormat="1" ht="16.5">
      <c r="A38" s="21"/>
      <c r="B38" s="33" t="s">
        <v>63</v>
      </c>
      <c r="C38" s="22">
        <v>16</v>
      </c>
      <c r="D38" s="23" t="s">
        <v>22</v>
      </c>
      <c r="E38" s="24" t="s">
        <v>23</v>
      </c>
      <c r="F38" s="40">
        <v>2</v>
      </c>
      <c r="G38" s="24" t="s">
        <v>51</v>
      </c>
      <c r="H38" s="24" t="s">
        <v>23</v>
      </c>
      <c r="I38" s="25">
        <v>1</v>
      </c>
      <c r="J38" s="24" t="s">
        <v>25</v>
      </c>
      <c r="K38" s="24"/>
      <c r="L38" s="24"/>
      <c r="M38" s="24"/>
      <c r="N38" s="24">
        <f>C38*F38*I38</f>
        <v>32</v>
      </c>
      <c r="O38" s="26" t="s">
        <v>25</v>
      </c>
      <c r="P38" s="24">
        <v>0</v>
      </c>
      <c r="Q38" s="27">
        <f>P38*N38</f>
        <v>0</v>
      </c>
      <c r="R38" s="27"/>
    </row>
    <row r="39" spans="1:18" s="1" customFormat="1" ht="16.5">
      <c r="A39" s="6" t="s">
        <v>16</v>
      </c>
      <c r="B39" s="30" t="s">
        <v>64</v>
      </c>
      <c r="C39" s="7"/>
      <c r="D39" s="8"/>
      <c r="E39" s="9"/>
      <c r="F39" s="37"/>
      <c r="G39" s="9"/>
      <c r="H39" s="9"/>
      <c r="I39" s="9"/>
      <c r="J39" s="9"/>
      <c r="K39" s="9"/>
      <c r="L39" s="9"/>
      <c r="M39" s="9"/>
      <c r="N39" s="9"/>
      <c r="O39" s="10"/>
      <c r="P39" s="9"/>
      <c r="Q39" s="9"/>
      <c r="R39" s="9">
        <f>Q39/16</f>
        <v>0</v>
      </c>
    </row>
    <row r="40" spans="1:18" s="1" customFormat="1" ht="16.5">
      <c r="A40" s="12" t="s">
        <v>18</v>
      </c>
      <c r="B40" s="18" t="s">
        <v>19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>
        <f>SUM(Q42:Q56)</f>
        <v>719800000</v>
      </c>
      <c r="R40" s="15"/>
    </row>
    <row r="41" spans="1:18" s="1" customFormat="1" ht="16.5">
      <c r="A41" s="12"/>
      <c r="B41" s="18" t="s">
        <v>20</v>
      </c>
      <c r="C41" s="13"/>
      <c r="D41" s="14"/>
      <c r="E41" s="15"/>
      <c r="F41" s="38"/>
      <c r="G41" s="15"/>
      <c r="H41" s="15"/>
      <c r="I41" s="9"/>
      <c r="J41" s="15"/>
      <c r="K41" s="15"/>
      <c r="L41" s="15"/>
      <c r="M41" s="15"/>
      <c r="N41" s="15"/>
      <c r="O41" s="16"/>
      <c r="P41" s="15"/>
      <c r="Q41" s="15"/>
      <c r="R41" s="15"/>
    </row>
    <row r="42" spans="1:18" s="1" customFormat="1" ht="16.5">
      <c r="A42" s="12"/>
      <c r="B42" s="18" t="s">
        <v>21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24</v>
      </c>
      <c r="H42" s="15" t="s">
        <v>23</v>
      </c>
      <c r="I42" s="9"/>
      <c r="J42" s="15" t="s">
        <v>25</v>
      </c>
      <c r="K42" s="15"/>
      <c r="L42" s="15"/>
      <c r="M42" s="15"/>
      <c r="N42" s="15">
        <f t="shared" ref="N42:N47" si="2">C42*F42*I42</f>
        <v>0</v>
      </c>
      <c r="O42" s="16" t="s">
        <v>26</v>
      </c>
      <c r="P42" s="15">
        <v>200000</v>
      </c>
      <c r="Q42" s="17">
        <f t="shared" ref="Q42:Q50" si="3">P42*N42</f>
        <v>0</v>
      </c>
      <c r="R42" s="17"/>
    </row>
    <row r="43" spans="1:18" s="1" customFormat="1" ht="16.5">
      <c r="A43" s="12"/>
      <c r="B43" s="18" t="s">
        <v>27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28</v>
      </c>
      <c r="P43" s="15">
        <v>250000</v>
      </c>
      <c r="Q43" s="17">
        <f t="shared" si="3"/>
        <v>8000000</v>
      </c>
      <c r="R43" s="17"/>
    </row>
    <row r="44" spans="1:18" s="1" customFormat="1" ht="16.5">
      <c r="A44" s="12"/>
      <c r="B44" s="18" t="s">
        <v>29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28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30</v>
      </c>
      <c r="P44" s="15">
        <v>250000</v>
      </c>
      <c r="Q44" s="17">
        <f t="shared" si="3"/>
        <v>8000000</v>
      </c>
      <c r="R44" s="17"/>
    </row>
    <row r="45" spans="1:18" s="1" customFormat="1" ht="33">
      <c r="A45" s="12"/>
      <c r="B45" s="18" t="s">
        <v>31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32</v>
      </c>
      <c r="P45" s="15">
        <v>450000</v>
      </c>
      <c r="Q45" s="17">
        <f t="shared" si="3"/>
        <v>14400000</v>
      </c>
      <c r="R45" s="17"/>
    </row>
    <row r="46" spans="1:18" s="1" customFormat="1" ht="33">
      <c r="A46" s="12"/>
      <c r="B46" s="18" t="s">
        <v>33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32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2"/>
        <v>32</v>
      </c>
      <c r="O46" s="16" t="s">
        <v>32</v>
      </c>
      <c r="P46" s="15">
        <v>350000</v>
      </c>
      <c r="Q46" s="17"/>
      <c r="R46" s="17"/>
    </row>
    <row r="47" spans="1:18" s="1" customFormat="1" ht="16.5">
      <c r="A47" s="12"/>
      <c r="B47" s="18" t="s">
        <v>34</v>
      </c>
      <c r="C47" s="13">
        <v>16</v>
      </c>
      <c r="D47" s="14" t="s">
        <v>22</v>
      </c>
      <c r="E47" s="15" t="s">
        <v>23</v>
      </c>
      <c r="F47" s="38">
        <v>1</v>
      </c>
      <c r="G47" s="15" t="s">
        <v>24</v>
      </c>
      <c r="H47" s="15" t="s">
        <v>23</v>
      </c>
      <c r="I47" s="9">
        <v>2</v>
      </c>
      <c r="J47" s="15" t="s">
        <v>25</v>
      </c>
      <c r="K47" s="15"/>
      <c r="L47" s="15"/>
      <c r="M47" s="15"/>
      <c r="N47" s="15">
        <f t="shared" si="2"/>
        <v>32</v>
      </c>
      <c r="O47" s="16" t="s">
        <v>26</v>
      </c>
      <c r="P47" s="15">
        <v>300000</v>
      </c>
      <c r="Q47" s="17">
        <f t="shared" si="3"/>
        <v>9600000</v>
      </c>
      <c r="R47" s="17"/>
    </row>
    <row r="48" spans="1:18" s="1" customFormat="1" ht="16.5">
      <c r="A48" s="12"/>
      <c r="B48" s="18" t="s">
        <v>155</v>
      </c>
      <c r="C48" s="19">
        <v>1</v>
      </c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1</v>
      </c>
      <c r="O48" s="16" t="s">
        <v>25</v>
      </c>
      <c r="P48" s="20">
        <v>15000000</v>
      </c>
      <c r="Q48" s="17">
        <f t="shared" si="3"/>
        <v>15000000</v>
      </c>
      <c r="R48" s="17" t="s">
        <v>36</v>
      </c>
    </row>
    <row r="49" spans="1:18" s="1" customFormat="1" ht="16.5">
      <c r="A49" s="12"/>
      <c r="B49" s="18" t="s">
        <v>156</v>
      </c>
      <c r="C49" s="19">
        <v>1</v>
      </c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1</v>
      </c>
      <c r="O49" s="16" t="s">
        <v>25</v>
      </c>
      <c r="P49" s="20">
        <v>15000000</v>
      </c>
      <c r="Q49" s="17">
        <f t="shared" si="3"/>
        <v>15000000</v>
      </c>
      <c r="R49" s="17" t="s">
        <v>36</v>
      </c>
    </row>
    <row r="50" spans="1:18" s="1" customFormat="1" ht="16.5">
      <c r="A50" s="12"/>
      <c r="B50" s="18" t="s">
        <v>35</v>
      </c>
      <c r="C50" s="19"/>
      <c r="D50" s="14" t="s">
        <v>25</v>
      </c>
      <c r="E50" s="15"/>
      <c r="F50" s="38"/>
      <c r="G50" s="15"/>
      <c r="H50" s="15"/>
      <c r="I50" s="9"/>
      <c r="J50" s="15"/>
      <c r="K50" s="15"/>
      <c r="L50" s="15"/>
      <c r="M50" s="15"/>
      <c r="N50" s="13">
        <f>C50</f>
        <v>0</v>
      </c>
      <c r="O50" s="16" t="s">
        <v>25</v>
      </c>
      <c r="P50" s="20">
        <v>0</v>
      </c>
      <c r="Q50" s="17">
        <f t="shared" si="3"/>
        <v>0</v>
      </c>
      <c r="R50" s="17" t="s">
        <v>36</v>
      </c>
    </row>
    <row r="51" spans="1:18" s="1" customFormat="1" ht="16.5">
      <c r="A51" s="12"/>
      <c r="B51" s="18" t="s">
        <v>37</v>
      </c>
      <c r="C51" s="13"/>
      <c r="D51" s="14"/>
      <c r="E51" s="15"/>
      <c r="F51" s="38"/>
      <c r="G51" s="15"/>
      <c r="H51" s="15"/>
      <c r="I51" s="9"/>
      <c r="J51" s="15"/>
      <c r="K51" s="15"/>
      <c r="L51" s="15"/>
      <c r="M51" s="15"/>
      <c r="N51" s="15"/>
      <c r="O51" s="16"/>
      <c r="P51" s="15"/>
      <c r="Q51" s="15"/>
      <c r="R51" s="15"/>
    </row>
    <row r="52" spans="1:18" s="1" customFormat="1" ht="16.5">
      <c r="A52" s="12"/>
      <c r="B52" s="18" t="s">
        <v>160</v>
      </c>
      <c r="C52" s="13">
        <v>16</v>
      </c>
      <c r="D52" s="14" t="s">
        <v>22</v>
      </c>
      <c r="E52" s="15" t="s">
        <v>23</v>
      </c>
      <c r="F52" s="39">
        <v>135</v>
      </c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2160</v>
      </c>
      <c r="O52" s="16" t="s">
        <v>40</v>
      </c>
      <c r="P52" s="15">
        <v>150000</v>
      </c>
      <c r="Q52" s="17">
        <f>P52*N52</f>
        <v>324000000</v>
      </c>
      <c r="R52" s="17" t="s">
        <v>65</v>
      </c>
    </row>
    <row r="53" spans="1:18" s="1" customFormat="1" ht="16.5">
      <c r="A53" s="12"/>
      <c r="B53" s="18" t="s">
        <v>160</v>
      </c>
      <c r="C53" s="13">
        <v>16</v>
      </c>
      <c r="D53" s="14" t="s">
        <v>22</v>
      </c>
      <c r="E53" s="15" t="s">
        <v>23</v>
      </c>
      <c r="F53" s="39">
        <v>135</v>
      </c>
      <c r="G53" s="15" t="s">
        <v>39</v>
      </c>
      <c r="H53" s="15" t="s">
        <v>23</v>
      </c>
      <c r="I53" s="9">
        <v>1</v>
      </c>
      <c r="J53" s="15" t="s">
        <v>25</v>
      </c>
      <c r="K53" s="15"/>
      <c r="L53" s="15"/>
      <c r="M53" s="15"/>
      <c r="N53" s="15">
        <f>C53*F53*I53</f>
        <v>2160</v>
      </c>
      <c r="O53" s="16" t="s">
        <v>40</v>
      </c>
      <c r="P53" s="15">
        <v>150000</v>
      </c>
      <c r="Q53" s="17">
        <f>P53*N53</f>
        <v>324000000</v>
      </c>
      <c r="R53" s="17" t="s">
        <v>41</v>
      </c>
    </row>
    <row r="54" spans="1:18" s="1" customFormat="1" ht="16.5">
      <c r="A54" s="12"/>
      <c r="B54" s="18" t="s">
        <v>42</v>
      </c>
      <c r="C54" s="13">
        <v>16</v>
      </c>
      <c r="D54" s="14" t="s">
        <v>22</v>
      </c>
      <c r="E54" s="15" t="s">
        <v>23</v>
      </c>
      <c r="F54" s="38">
        <v>1</v>
      </c>
      <c r="G54" s="15" t="s">
        <v>43</v>
      </c>
      <c r="H54" s="15" t="s">
        <v>23</v>
      </c>
      <c r="I54" s="9">
        <v>2</v>
      </c>
      <c r="J54" s="15" t="s">
        <v>25</v>
      </c>
      <c r="K54" s="15"/>
      <c r="L54" s="15"/>
      <c r="M54" s="15"/>
      <c r="N54" s="15">
        <f>C54*F54*I54</f>
        <v>32</v>
      </c>
      <c r="O54" s="16" t="s">
        <v>43</v>
      </c>
      <c r="P54" s="15">
        <v>25000</v>
      </c>
      <c r="Q54" s="17">
        <f>P54*N54</f>
        <v>800000</v>
      </c>
      <c r="R54" s="17"/>
    </row>
    <row r="55" spans="1:18" s="1" customFormat="1" ht="16.5">
      <c r="A55" s="12"/>
      <c r="B55" s="18" t="s">
        <v>44</v>
      </c>
      <c r="C55" s="13"/>
      <c r="D55" s="14"/>
      <c r="E55" s="15"/>
      <c r="F55" s="38"/>
      <c r="G55" s="15"/>
      <c r="H55" s="15"/>
      <c r="I55" s="9"/>
      <c r="J55" s="15"/>
      <c r="K55" s="15"/>
      <c r="L55" s="15"/>
      <c r="M55" s="15"/>
      <c r="N55" s="15"/>
      <c r="O55" s="16"/>
      <c r="P55" s="15"/>
      <c r="Q55" s="15"/>
      <c r="R55" s="15"/>
    </row>
    <row r="56" spans="1:18" s="1" customFormat="1" ht="16.5">
      <c r="A56" s="12"/>
      <c r="B56" s="18" t="s">
        <v>45</v>
      </c>
      <c r="C56" s="13">
        <v>2</v>
      </c>
      <c r="D56" s="14" t="s">
        <v>25</v>
      </c>
      <c r="E56" s="15"/>
      <c r="F56" s="38"/>
      <c r="G56" s="15"/>
      <c r="H56" s="15"/>
      <c r="I56" s="9"/>
      <c r="J56" s="15"/>
      <c r="K56" s="15"/>
      <c r="L56" s="15"/>
      <c r="M56" s="15"/>
      <c r="N56" s="13">
        <f>C56</f>
        <v>2</v>
      </c>
      <c r="O56" s="16" t="s">
        <v>25</v>
      </c>
      <c r="P56" s="15">
        <v>500000</v>
      </c>
      <c r="Q56" s="17">
        <f>P56*N56</f>
        <v>1000000</v>
      </c>
      <c r="R56" s="17"/>
    </row>
    <row r="57" spans="1:18" s="1" customFormat="1" ht="16.5">
      <c r="A57" s="12" t="s">
        <v>46</v>
      </c>
      <c r="B57" s="18" t="s">
        <v>47</v>
      </c>
      <c r="C57" s="13"/>
      <c r="D57" s="14"/>
      <c r="E57" s="15"/>
      <c r="F57" s="38"/>
      <c r="G57" s="15"/>
      <c r="H57" s="15"/>
      <c r="I57" s="9"/>
      <c r="J57" s="15"/>
      <c r="K57" s="15"/>
      <c r="L57" s="15"/>
      <c r="M57" s="15"/>
      <c r="N57" s="15"/>
      <c r="O57" s="16"/>
      <c r="P57" s="15"/>
      <c r="Q57" s="15">
        <f>SUM(Q58)</f>
        <v>320000</v>
      </c>
      <c r="R57" s="15"/>
    </row>
    <row r="58" spans="1:18" s="1" customFormat="1" ht="16.5">
      <c r="A58" s="12"/>
      <c r="B58" s="31" t="s">
        <v>48</v>
      </c>
      <c r="C58" s="13">
        <v>16</v>
      </c>
      <c r="D58" s="14" t="s">
        <v>22</v>
      </c>
      <c r="E58" s="15" t="s">
        <v>23</v>
      </c>
      <c r="F58" s="38">
        <v>1</v>
      </c>
      <c r="G58" s="15" t="s">
        <v>25</v>
      </c>
      <c r="H58" s="15" t="s">
        <v>23</v>
      </c>
      <c r="I58" s="9">
        <v>2</v>
      </c>
      <c r="J58" s="15" t="s">
        <v>25</v>
      </c>
      <c r="K58" s="15"/>
      <c r="L58" s="15"/>
      <c r="M58" s="15"/>
      <c r="N58" s="15">
        <f>C58*F58</f>
        <v>16</v>
      </c>
      <c r="O58" s="16" t="s">
        <v>26</v>
      </c>
      <c r="P58" s="15">
        <v>20000</v>
      </c>
      <c r="Q58" s="17">
        <f>P58*N58</f>
        <v>320000</v>
      </c>
      <c r="R58" s="15" t="s">
        <v>49</v>
      </c>
    </row>
    <row r="59" spans="1:18" s="1" customFormat="1" ht="16.5">
      <c r="A59" s="12"/>
      <c r="B59" s="33" t="s">
        <v>50</v>
      </c>
      <c r="C59" s="13">
        <v>16</v>
      </c>
      <c r="D59" s="14" t="s">
        <v>22</v>
      </c>
      <c r="E59" s="15" t="s">
        <v>23</v>
      </c>
      <c r="F59" s="38">
        <v>3</v>
      </c>
      <c r="G59" s="15" t="s">
        <v>51</v>
      </c>
      <c r="H59" s="15" t="s">
        <v>23</v>
      </c>
      <c r="I59" s="9">
        <v>1</v>
      </c>
      <c r="J59" s="15" t="s">
        <v>25</v>
      </c>
      <c r="K59" s="15"/>
      <c r="L59" s="15"/>
      <c r="M59" s="15"/>
      <c r="N59" s="15">
        <f>C59*F59</f>
        <v>48</v>
      </c>
      <c r="O59" s="16" t="s">
        <v>26</v>
      </c>
      <c r="P59" s="15"/>
      <c r="Q59" s="17">
        <f>P59*N59</f>
        <v>0</v>
      </c>
      <c r="R59" s="17"/>
    </row>
    <row r="60" spans="1:18" s="1" customFormat="1" ht="12.6" customHeight="1">
      <c r="A60" s="12" t="s">
        <v>52</v>
      </c>
      <c r="B60" s="18" t="s">
        <v>53</v>
      </c>
      <c r="C60" s="13"/>
      <c r="D60" s="14"/>
      <c r="E60" s="15"/>
      <c r="F60" s="38"/>
      <c r="G60" s="15"/>
      <c r="H60" s="15"/>
      <c r="I60" s="9"/>
      <c r="J60" s="15"/>
      <c r="K60" s="15"/>
      <c r="L60" s="15"/>
      <c r="M60" s="15"/>
      <c r="N60" s="15"/>
      <c r="O60" s="16"/>
      <c r="P60" s="15"/>
      <c r="Q60" s="15">
        <f>SUM(Q61:Q64)</f>
        <v>8000000</v>
      </c>
      <c r="R60" s="15"/>
    </row>
    <row r="61" spans="1:18" s="1" customFormat="1" ht="16.5">
      <c r="A61" s="12"/>
      <c r="B61" s="18" t="s">
        <v>54</v>
      </c>
      <c r="C61" s="13">
        <v>20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40</v>
      </c>
      <c r="O61" s="16" t="s">
        <v>55</v>
      </c>
      <c r="P61" s="15">
        <v>100000</v>
      </c>
      <c r="Q61" s="17">
        <f>P61*N61</f>
        <v>4000000</v>
      </c>
      <c r="R61" s="17"/>
    </row>
    <row r="62" spans="1:18" s="1" customFormat="1" ht="16.5">
      <c r="A62" s="12"/>
      <c r="B62" s="18" t="s">
        <v>56</v>
      </c>
      <c r="C62" s="13">
        <v>20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40</v>
      </c>
      <c r="O62" s="16" t="s">
        <v>55</v>
      </c>
      <c r="P62" s="15">
        <v>100000</v>
      </c>
      <c r="Q62" s="17">
        <f>P62*N62</f>
        <v>4000000</v>
      </c>
      <c r="R62" s="17"/>
    </row>
    <row r="63" spans="1:18" s="1" customFormat="1" ht="23.25" customHeight="1">
      <c r="A63" s="12"/>
      <c r="B63" s="18" t="s">
        <v>57</v>
      </c>
      <c r="C63" s="19">
        <v>70</v>
      </c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140</v>
      </c>
      <c r="O63" s="16" t="s">
        <v>55</v>
      </c>
      <c r="P63" s="15">
        <v>140000</v>
      </c>
      <c r="Q63" s="17"/>
      <c r="R63" s="108" t="s">
        <v>66</v>
      </c>
    </row>
    <row r="64" spans="1:18" s="1" customFormat="1" ht="23.25" customHeight="1">
      <c r="A64" s="12"/>
      <c r="B64" s="18" t="s">
        <v>58</v>
      </c>
      <c r="C64" s="19"/>
      <c r="D64" s="14" t="s">
        <v>55</v>
      </c>
      <c r="E64" s="15" t="s">
        <v>23</v>
      </c>
      <c r="F64" s="38">
        <v>2</v>
      </c>
      <c r="G64" s="15" t="s">
        <v>25</v>
      </c>
      <c r="H64" s="15"/>
      <c r="I64" s="9"/>
      <c r="J64" s="15"/>
      <c r="K64" s="15"/>
      <c r="L64" s="15"/>
      <c r="M64" s="15"/>
      <c r="N64" s="15">
        <f>C64*F64</f>
        <v>0</v>
      </c>
      <c r="O64" s="16" t="s">
        <v>55</v>
      </c>
      <c r="P64" s="15">
        <v>40000</v>
      </c>
      <c r="Q64" s="17">
        <f>P64*N64</f>
        <v>0</v>
      </c>
      <c r="R64" s="109"/>
    </row>
    <row r="65" spans="1:19" s="1" customFormat="1" ht="16.5">
      <c r="A65" s="12">
        <v>524111</v>
      </c>
      <c r="B65" s="18" t="s">
        <v>67</v>
      </c>
      <c r="C65" s="13"/>
      <c r="D65" s="14"/>
      <c r="E65" s="15"/>
      <c r="F65" s="38"/>
      <c r="G65" s="15"/>
      <c r="H65" s="15"/>
      <c r="I65" s="9"/>
      <c r="J65" s="15"/>
      <c r="K65" s="15"/>
      <c r="L65" s="15"/>
      <c r="M65" s="15"/>
      <c r="N65" s="15"/>
      <c r="O65" s="16"/>
      <c r="P65" s="15"/>
      <c r="Q65" s="15">
        <f>SUM(Q66:Q67)</f>
        <v>56000000</v>
      </c>
      <c r="R65" s="15"/>
    </row>
    <row r="66" spans="1:19" s="1" customFormat="1" ht="16.5">
      <c r="A66" s="12"/>
      <c r="B66" s="18" t="s">
        <v>68</v>
      </c>
      <c r="C66" s="13">
        <v>16</v>
      </c>
      <c r="D66" s="14" t="s">
        <v>22</v>
      </c>
      <c r="E66" s="15" t="s">
        <v>23</v>
      </c>
      <c r="F66" s="38">
        <v>1</v>
      </c>
      <c r="G66" s="15" t="s">
        <v>69</v>
      </c>
      <c r="H66" s="15" t="s">
        <v>23</v>
      </c>
      <c r="I66" s="9">
        <v>1</v>
      </c>
      <c r="J66" s="15" t="s">
        <v>25</v>
      </c>
      <c r="K66" s="15"/>
      <c r="L66" s="15"/>
      <c r="M66" s="15"/>
      <c r="N66" s="15">
        <f>C66*F66*I66</f>
        <v>16</v>
      </c>
      <c r="O66" s="16" t="s">
        <v>70</v>
      </c>
      <c r="P66" s="15">
        <v>3000000</v>
      </c>
      <c r="Q66" s="17">
        <f>P66*N66</f>
        <v>48000000</v>
      </c>
      <c r="R66" s="17" t="s">
        <v>71</v>
      </c>
    </row>
    <row r="67" spans="1:19" s="1" customFormat="1" ht="16.5">
      <c r="A67" s="12"/>
      <c r="B67" s="31" t="s">
        <v>72</v>
      </c>
      <c r="C67" s="13">
        <v>16</v>
      </c>
      <c r="D67" s="14" t="s">
        <v>22</v>
      </c>
      <c r="E67" s="15" t="s">
        <v>23</v>
      </c>
      <c r="F67" s="38">
        <v>1</v>
      </c>
      <c r="G67" s="15" t="s">
        <v>25</v>
      </c>
      <c r="H67" s="15"/>
      <c r="I67" s="9"/>
      <c r="J67" s="15"/>
      <c r="K67" s="15"/>
      <c r="L67" s="15"/>
      <c r="M67" s="15"/>
      <c r="N67" s="15">
        <f>C67*F67</f>
        <v>16</v>
      </c>
      <c r="O67" s="16" t="s">
        <v>26</v>
      </c>
      <c r="P67" s="15">
        <v>500000</v>
      </c>
      <c r="Q67" s="17">
        <f>P67*N67</f>
        <v>8000000</v>
      </c>
      <c r="R67" s="17"/>
    </row>
    <row r="68" spans="1:19" s="28" customFormat="1" ht="16.5">
      <c r="A68" s="21"/>
      <c r="B68" s="33" t="s">
        <v>63</v>
      </c>
      <c r="C68" s="22">
        <v>16</v>
      </c>
      <c r="D68" s="23" t="s">
        <v>22</v>
      </c>
      <c r="E68" s="24" t="s">
        <v>23</v>
      </c>
      <c r="F68" s="40">
        <v>2</v>
      </c>
      <c r="G68" s="24" t="s">
        <v>51</v>
      </c>
      <c r="H68" s="24" t="s">
        <v>23</v>
      </c>
      <c r="I68" s="25">
        <v>1</v>
      </c>
      <c r="J68" s="24" t="s">
        <v>25</v>
      </c>
      <c r="K68" s="24"/>
      <c r="L68" s="24"/>
      <c r="M68" s="24"/>
      <c r="N68" s="24">
        <f>C68*F68*I68</f>
        <v>32</v>
      </c>
      <c r="O68" s="26" t="s">
        <v>25</v>
      </c>
      <c r="P68" s="24">
        <v>100000</v>
      </c>
      <c r="Q68" s="27">
        <f>P68*N68</f>
        <v>3200000</v>
      </c>
      <c r="R68" s="27"/>
    </row>
    <row r="69" spans="1:19" s="1" customFormat="1" ht="16.5">
      <c r="A69" s="6" t="s">
        <v>16</v>
      </c>
      <c r="B69" s="30" t="s">
        <v>73</v>
      </c>
      <c r="C69" s="7"/>
      <c r="D69" s="8"/>
      <c r="E69" s="9"/>
      <c r="F69" s="37"/>
      <c r="G69" s="9"/>
      <c r="H69" s="9"/>
      <c r="I69" s="9"/>
      <c r="J69" s="9"/>
      <c r="K69" s="9"/>
      <c r="L69" s="9"/>
      <c r="M69" s="9"/>
      <c r="N69" s="9"/>
      <c r="O69" s="10"/>
      <c r="P69" s="9"/>
      <c r="Q69" s="9"/>
      <c r="R69" s="9">
        <f>Q69/4</f>
        <v>0</v>
      </c>
      <c r="S69" s="55">
        <f>R69/16</f>
        <v>0</v>
      </c>
    </row>
    <row r="70" spans="1:19" s="1" customFormat="1" ht="16.5">
      <c r="A70" s="12" t="s">
        <v>18</v>
      </c>
      <c r="B70" s="18" t="s">
        <v>19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>
        <f>SUM(Q72:Q83)</f>
        <v>127100000</v>
      </c>
      <c r="R70" s="15"/>
    </row>
    <row r="71" spans="1:19" s="1" customFormat="1" ht="16.5">
      <c r="A71" s="12"/>
      <c r="B71" s="18" t="s">
        <v>20</v>
      </c>
      <c r="C71" s="13"/>
      <c r="D71" s="14"/>
      <c r="E71" s="15"/>
      <c r="F71" s="38"/>
      <c r="G71" s="15"/>
      <c r="H71" s="15"/>
      <c r="I71" s="9"/>
      <c r="J71" s="15"/>
      <c r="K71" s="15"/>
      <c r="L71" s="15"/>
      <c r="M71" s="15"/>
      <c r="N71" s="15"/>
      <c r="O71" s="16"/>
      <c r="P71" s="15"/>
      <c r="Q71" s="15"/>
      <c r="R71" s="15"/>
    </row>
    <row r="72" spans="1:19" s="1" customFormat="1" ht="16.5">
      <c r="A72" s="12"/>
      <c r="B72" s="18" t="s">
        <v>21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24</v>
      </c>
      <c r="H72" s="15" t="s">
        <v>23</v>
      </c>
      <c r="I72" s="9"/>
      <c r="J72" s="15" t="s">
        <v>25</v>
      </c>
      <c r="K72" s="15"/>
      <c r="L72" s="15"/>
      <c r="M72" s="15"/>
      <c r="N72" s="15">
        <f>C72*F72*I72</f>
        <v>0</v>
      </c>
      <c r="O72" s="16" t="s">
        <v>26</v>
      </c>
      <c r="P72" s="15">
        <v>200000</v>
      </c>
      <c r="Q72" s="17">
        <f t="shared" ref="Q72:Q77" si="4">P72*N72</f>
        <v>0</v>
      </c>
      <c r="R72" s="17"/>
    </row>
    <row r="73" spans="1:19" s="1" customFormat="1" ht="16.5">
      <c r="A73" s="12"/>
      <c r="B73" s="18" t="s">
        <v>27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28</v>
      </c>
      <c r="H73" s="15" t="s">
        <v>23</v>
      </c>
      <c r="I73" s="9">
        <v>3</v>
      </c>
      <c r="J73" s="15" t="s">
        <v>25</v>
      </c>
      <c r="K73" s="15"/>
      <c r="L73" s="15"/>
      <c r="M73" s="15"/>
      <c r="N73" s="15">
        <f>C73*F73*I73</f>
        <v>48</v>
      </c>
      <c r="O73" s="16" t="s">
        <v>28</v>
      </c>
      <c r="P73" s="15">
        <v>250000</v>
      </c>
      <c r="Q73" s="17">
        <f t="shared" si="4"/>
        <v>12000000</v>
      </c>
      <c r="R73" s="17"/>
    </row>
    <row r="74" spans="1:19" s="1" customFormat="1" ht="16.5">
      <c r="A74" s="12"/>
      <c r="B74" s="18" t="s">
        <v>34</v>
      </c>
      <c r="C74" s="13">
        <v>16</v>
      </c>
      <c r="D74" s="14" t="s">
        <v>22</v>
      </c>
      <c r="E74" s="15" t="s">
        <v>23</v>
      </c>
      <c r="F74" s="38">
        <v>1</v>
      </c>
      <c r="G74" s="15" t="s">
        <v>24</v>
      </c>
      <c r="H74" s="15" t="s">
        <v>23</v>
      </c>
      <c r="I74" s="9">
        <v>3</v>
      </c>
      <c r="J74" s="15" t="s">
        <v>25</v>
      </c>
      <c r="K74" s="15"/>
      <c r="L74" s="15"/>
      <c r="M74" s="15"/>
      <c r="N74" s="15">
        <f>C74*F74*I74</f>
        <v>48</v>
      </c>
      <c r="O74" s="16" t="s">
        <v>26</v>
      </c>
      <c r="P74" s="15">
        <v>300000</v>
      </c>
      <c r="Q74" s="17">
        <f t="shared" si="4"/>
        <v>14400000</v>
      </c>
      <c r="R74" s="17"/>
    </row>
    <row r="75" spans="1:19" s="1" customFormat="1" ht="16.5">
      <c r="A75" s="12"/>
      <c r="B75" s="18" t="s">
        <v>167</v>
      </c>
      <c r="C75" s="19">
        <v>2</v>
      </c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2</v>
      </c>
      <c r="O75" s="16" t="s">
        <v>25</v>
      </c>
      <c r="P75" s="20">
        <v>15000000</v>
      </c>
      <c r="Q75" s="17">
        <f t="shared" si="4"/>
        <v>30000000</v>
      </c>
      <c r="R75" s="17" t="s">
        <v>36</v>
      </c>
    </row>
    <row r="76" spans="1:19" s="1" customFormat="1" ht="16.5">
      <c r="A76" s="12"/>
      <c r="B76" s="18" t="s">
        <v>169</v>
      </c>
      <c r="C76" s="19">
        <v>1</v>
      </c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1</v>
      </c>
      <c r="O76" s="16" t="s">
        <v>25</v>
      </c>
      <c r="P76" s="20">
        <v>20000000</v>
      </c>
      <c r="Q76" s="17">
        <f t="shared" si="4"/>
        <v>20000000</v>
      </c>
      <c r="R76" s="17" t="s">
        <v>36</v>
      </c>
    </row>
    <row r="77" spans="1:19" s="1" customFormat="1" ht="16.5">
      <c r="A77" s="12"/>
      <c r="B77" s="18" t="s">
        <v>35</v>
      </c>
      <c r="C77" s="19"/>
      <c r="D77" s="14" t="s">
        <v>25</v>
      </c>
      <c r="E77" s="15"/>
      <c r="F77" s="38"/>
      <c r="G77" s="15"/>
      <c r="H77" s="15"/>
      <c r="I77" s="9"/>
      <c r="J77" s="15"/>
      <c r="K77" s="15"/>
      <c r="L77" s="15"/>
      <c r="M77" s="15"/>
      <c r="N77" s="13">
        <f>C77</f>
        <v>0</v>
      </c>
      <c r="O77" s="16" t="s">
        <v>25</v>
      </c>
      <c r="P77" s="20">
        <v>0</v>
      </c>
      <c r="Q77" s="17">
        <f t="shared" si="4"/>
        <v>0</v>
      </c>
      <c r="R77" s="17" t="s">
        <v>36</v>
      </c>
    </row>
    <row r="78" spans="1:19" s="1" customFormat="1" ht="16.5">
      <c r="A78" s="12"/>
      <c r="B78" s="18" t="s">
        <v>37</v>
      </c>
      <c r="C78" s="13"/>
      <c r="D78" s="14"/>
      <c r="E78" s="15"/>
      <c r="F78" s="38"/>
      <c r="G78" s="15"/>
      <c r="H78" s="15"/>
      <c r="I78" s="9"/>
      <c r="J78" s="15"/>
      <c r="K78" s="15"/>
      <c r="L78" s="15"/>
      <c r="M78" s="15"/>
      <c r="N78" s="15"/>
      <c r="O78" s="16"/>
      <c r="P78" s="15"/>
      <c r="Q78" s="15"/>
      <c r="R78" s="15"/>
    </row>
    <row r="79" spans="1:19" s="1" customFormat="1" ht="16.5">
      <c r="A79" s="12"/>
      <c r="B79" s="18" t="s">
        <v>168</v>
      </c>
      <c r="C79" s="13">
        <v>16</v>
      </c>
      <c r="D79" s="14" t="s">
        <v>22</v>
      </c>
      <c r="E79" s="15" t="s">
        <v>23</v>
      </c>
      <c r="F79" s="39">
        <v>25</v>
      </c>
      <c r="G79" s="15" t="s">
        <v>39</v>
      </c>
      <c r="H79" s="15" t="s">
        <v>23</v>
      </c>
      <c r="I79" s="9">
        <v>2</v>
      </c>
      <c r="J79" s="15" t="s">
        <v>25</v>
      </c>
      <c r="K79" s="15"/>
      <c r="L79" s="15"/>
      <c r="M79" s="15"/>
      <c r="N79" s="15">
        <f>C79*F79*I79</f>
        <v>800</v>
      </c>
      <c r="O79" s="16" t="s">
        <v>40</v>
      </c>
      <c r="P79" s="15">
        <v>40000</v>
      </c>
      <c r="Q79" s="17">
        <f>P79*N79</f>
        <v>32000000</v>
      </c>
      <c r="R79" s="17" t="s">
        <v>41</v>
      </c>
    </row>
    <row r="80" spans="1:19" s="1" customFormat="1" ht="16.5">
      <c r="A80" s="12"/>
      <c r="B80" s="18" t="s">
        <v>168</v>
      </c>
      <c r="C80" s="13">
        <v>16</v>
      </c>
      <c r="D80" s="14" t="s">
        <v>22</v>
      </c>
      <c r="E80" s="15" t="s">
        <v>23</v>
      </c>
      <c r="F80" s="39">
        <v>25</v>
      </c>
      <c r="G80" s="15" t="s">
        <v>39</v>
      </c>
      <c r="H80" s="15" t="s">
        <v>23</v>
      </c>
      <c r="I80" s="9">
        <v>1</v>
      </c>
      <c r="J80" s="15" t="s">
        <v>25</v>
      </c>
      <c r="K80" s="15"/>
      <c r="L80" s="15"/>
      <c r="M80" s="15"/>
      <c r="N80" s="15">
        <f>C80*F80*I80</f>
        <v>400</v>
      </c>
      <c r="O80" s="16" t="s">
        <v>40</v>
      </c>
      <c r="P80" s="15">
        <v>40000</v>
      </c>
      <c r="Q80" s="17">
        <f>P80*N80</f>
        <v>16000000</v>
      </c>
      <c r="R80" s="17" t="s">
        <v>41</v>
      </c>
    </row>
    <row r="81" spans="1:18" s="1" customFormat="1" ht="16.5">
      <c r="A81" s="12"/>
      <c r="B81" s="18" t="s">
        <v>42</v>
      </c>
      <c r="C81" s="13">
        <v>16</v>
      </c>
      <c r="D81" s="14" t="s">
        <v>22</v>
      </c>
      <c r="E81" s="15" t="s">
        <v>23</v>
      </c>
      <c r="F81" s="38">
        <v>1</v>
      </c>
      <c r="G81" s="15" t="s">
        <v>43</v>
      </c>
      <c r="H81" s="15" t="s">
        <v>23</v>
      </c>
      <c r="I81" s="9">
        <v>3</v>
      </c>
      <c r="J81" s="15" t="s">
        <v>25</v>
      </c>
      <c r="K81" s="15"/>
      <c r="L81" s="15"/>
      <c r="M81" s="15"/>
      <c r="N81" s="15">
        <f>C81*F81*I81</f>
        <v>48</v>
      </c>
      <c r="O81" s="16" t="s">
        <v>43</v>
      </c>
      <c r="P81" s="15">
        <v>25000</v>
      </c>
      <c r="Q81" s="17">
        <f>P81*N87</f>
        <v>1200000</v>
      </c>
      <c r="R81" s="17"/>
    </row>
    <row r="82" spans="1:18" s="1" customFormat="1" ht="16.5">
      <c r="A82" s="12"/>
      <c r="B82" s="18" t="s">
        <v>44</v>
      </c>
      <c r="C82" s="13"/>
      <c r="D82" s="14"/>
      <c r="E82" s="15"/>
      <c r="F82" s="38"/>
      <c r="G82" s="15"/>
      <c r="H82" s="15"/>
      <c r="I82" s="9"/>
      <c r="J82" s="15"/>
      <c r="K82" s="15"/>
      <c r="L82" s="15"/>
      <c r="M82" s="15"/>
      <c r="N82" s="15"/>
      <c r="O82" s="16"/>
      <c r="P82" s="15"/>
      <c r="Q82" s="15"/>
      <c r="R82" s="15"/>
    </row>
    <row r="83" spans="1:18" s="1" customFormat="1" ht="16.5">
      <c r="A83" s="12"/>
      <c r="B83" s="18" t="s">
        <v>45</v>
      </c>
      <c r="C83" s="13">
        <v>3</v>
      </c>
      <c r="D83" s="14" t="s">
        <v>25</v>
      </c>
      <c r="E83" s="15"/>
      <c r="F83" s="38"/>
      <c r="G83" s="15"/>
      <c r="H83" s="15"/>
      <c r="I83" s="9"/>
      <c r="J83" s="15"/>
      <c r="K83" s="15"/>
      <c r="L83" s="15"/>
      <c r="M83" s="15"/>
      <c r="N83" s="13">
        <f>C83</f>
        <v>3</v>
      </c>
      <c r="O83" s="16" t="s">
        <v>25</v>
      </c>
      <c r="P83" s="15">
        <v>500000</v>
      </c>
      <c r="Q83" s="17">
        <f>P83*N83</f>
        <v>1500000</v>
      </c>
      <c r="R83" s="17"/>
    </row>
    <row r="84" spans="1:18" s="1" customFormat="1" ht="16.5">
      <c r="A84" s="94" t="s">
        <v>102</v>
      </c>
      <c r="B84" s="69" t="s">
        <v>103</v>
      </c>
      <c r="C84" s="70"/>
      <c r="D84" s="70"/>
      <c r="E84" s="70"/>
      <c r="F84" s="71"/>
      <c r="G84" s="70"/>
      <c r="H84" s="70"/>
      <c r="I84" s="70"/>
      <c r="J84" s="70"/>
      <c r="K84" s="70"/>
      <c r="L84" s="70"/>
      <c r="M84" s="70"/>
      <c r="N84" s="72"/>
      <c r="O84" s="70"/>
      <c r="P84" s="72"/>
      <c r="Q84" s="73">
        <f>Q85</f>
        <v>900000</v>
      </c>
      <c r="R84" s="17"/>
    </row>
    <row r="85" spans="1:18" s="1" customFormat="1" ht="16.5">
      <c r="A85" s="67"/>
      <c r="B85" s="65" t="s">
        <v>104</v>
      </c>
      <c r="C85" s="76">
        <v>3</v>
      </c>
      <c r="D85" s="77" t="s">
        <v>22</v>
      </c>
      <c r="E85" s="78" t="s">
        <v>23</v>
      </c>
      <c r="F85" s="79">
        <v>1</v>
      </c>
      <c r="G85" s="78" t="s">
        <v>116</v>
      </c>
      <c r="H85" s="78" t="s">
        <v>23</v>
      </c>
      <c r="I85" s="80">
        <v>1</v>
      </c>
      <c r="J85" s="78" t="s">
        <v>25</v>
      </c>
      <c r="K85" s="78"/>
      <c r="L85" s="78"/>
      <c r="M85" s="78"/>
      <c r="N85" s="78">
        <f>C85*F85*I85</f>
        <v>3</v>
      </c>
      <c r="O85" s="66"/>
      <c r="P85" s="81">
        <v>300000</v>
      </c>
      <c r="Q85" s="68">
        <f>N85*P85</f>
        <v>900000</v>
      </c>
      <c r="R85" s="17"/>
    </row>
    <row r="86" spans="1:18" s="1" customFormat="1" ht="16.5">
      <c r="A86" s="12" t="s">
        <v>46</v>
      </c>
      <c r="B86" s="18" t="s">
        <v>47</v>
      </c>
      <c r="C86" s="13"/>
      <c r="D86" s="14"/>
      <c r="E86" s="15"/>
      <c r="F86" s="38"/>
      <c r="G86" s="15"/>
      <c r="H86" s="15"/>
      <c r="I86" s="9"/>
      <c r="J86" s="15"/>
      <c r="K86" s="15"/>
      <c r="L86" s="15"/>
      <c r="M86" s="15"/>
      <c r="N86" s="15"/>
      <c r="O86" s="16"/>
      <c r="P86" s="15"/>
      <c r="Q86" s="15">
        <f>SUM(Q87:Q88)</f>
        <v>960000</v>
      </c>
      <c r="R86" s="15"/>
    </row>
    <row r="87" spans="1:18" s="1" customFormat="1" ht="16.5">
      <c r="A87" s="12"/>
      <c r="B87" s="31" t="s">
        <v>48</v>
      </c>
      <c r="C87" s="13">
        <v>16</v>
      </c>
      <c r="D87" s="14" t="s">
        <v>22</v>
      </c>
      <c r="E87" s="15" t="s">
        <v>23</v>
      </c>
      <c r="F87" s="38">
        <v>1</v>
      </c>
      <c r="G87" s="15" t="s">
        <v>25</v>
      </c>
      <c r="H87" s="15" t="s">
        <v>23</v>
      </c>
      <c r="I87" s="9">
        <v>3</v>
      </c>
      <c r="J87" s="15" t="s">
        <v>25</v>
      </c>
      <c r="K87" s="15"/>
      <c r="L87" s="15"/>
      <c r="M87" s="15"/>
      <c r="N87" s="15">
        <f>C87*F87*I87</f>
        <v>48</v>
      </c>
      <c r="O87" s="16" t="s">
        <v>26</v>
      </c>
      <c r="P87" s="15">
        <v>20000</v>
      </c>
      <c r="Q87" s="17">
        <f>N87*P87</f>
        <v>960000</v>
      </c>
      <c r="R87" s="15" t="s">
        <v>49</v>
      </c>
    </row>
    <row r="88" spans="1:18" s="1" customFormat="1" ht="16.5">
      <c r="A88" s="12"/>
      <c r="B88" s="32" t="s">
        <v>50</v>
      </c>
      <c r="C88" s="13">
        <v>16</v>
      </c>
      <c r="D88" s="14" t="s">
        <v>22</v>
      </c>
      <c r="E88" s="15" t="s">
        <v>23</v>
      </c>
      <c r="F88" s="38">
        <v>3</v>
      </c>
      <c r="G88" s="15" t="s">
        <v>51</v>
      </c>
      <c r="H88" s="15" t="s">
        <v>23</v>
      </c>
      <c r="I88" s="9">
        <v>3</v>
      </c>
      <c r="J88" s="15" t="s">
        <v>25</v>
      </c>
      <c r="K88" s="15"/>
      <c r="L88" s="15"/>
      <c r="M88" s="15"/>
      <c r="N88" s="15">
        <f>C88*F88</f>
        <v>48</v>
      </c>
      <c r="O88" s="16" t="s">
        <v>26</v>
      </c>
      <c r="P88" s="15">
        <v>0</v>
      </c>
      <c r="Q88" s="17">
        <f>P88*N88</f>
        <v>0</v>
      </c>
      <c r="R88" s="17"/>
    </row>
    <row r="89" spans="1:18" s="1" customFormat="1" ht="16.5">
      <c r="A89" s="12">
        <v>524111</v>
      </c>
      <c r="B89" s="18" t="s">
        <v>67</v>
      </c>
      <c r="C89" s="13"/>
      <c r="D89" s="14"/>
      <c r="E89" s="15"/>
      <c r="F89" s="38"/>
      <c r="G89" s="15"/>
      <c r="H89" s="15"/>
      <c r="I89" s="9"/>
      <c r="J89" s="15"/>
      <c r="K89" s="15"/>
      <c r="L89" s="15"/>
      <c r="M89" s="15"/>
      <c r="N89" s="15"/>
      <c r="O89" s="16"/>
      <c r="P89" s="15"/>
      <c r="Q89" s="15">
        <f>SUM(Q90:Q96)</f>
        <v>25920000</v>
      </c>
      <c r="R89" s="15"/>
    </row>
    <row r="90" spans="1:18" s="1" customFormat="1" ht="16.5">
      <c r="A90" s="12"/>
      <c r="B90" s="18" t="s">
        <v>74</v>
      </c>
      <c r="C90" s="15">
        <v>2</v>
      </c>
      <c r="D90" s="15" t="s">
        <v>69</v>
      </c>
      <c r="E90" s="15" t="s">
        <v>23</v>
      </c>
      <c r="F90" s="37">
        <v>3</v>
      </c>
      <c r="G90" s="15" t="s">
        <v>25</v>
      </c>
      <c r="H90" s="15"/>
      <c r="I90" s="9"/>
      <c r="J90" s="15"/>
      <c r="K90" s="15"/>
      <c r="L90" s="15"/>
      <c r="M90" s="15"/>
      <c r="N90" s="15">
        <f>C90*F90</f>
        <v>6</v>
      </c>
      <c r="O90" s="16" t="s">
        <v>70</v>
      </c>
      <c r="P90" s="15">
        <v>750000</v>
      </c>
      <c r="Q90" s="17">
        <f t="shared" ref="Q90:Q96" si="5">P90*N90</f>
        <v>4500000</v>
      </c>
      <c r="R90" s="17" t="s">
        <v>71</v>
      </c>
    </row>
    <row r="91" spans="1:18" s="1" customFormat="1" ht="16.5">
      <c r="A91" s="12"/>
      <c r="B91" s="31" t="s">
        <v>75</v>
      </c>
      <c r="C91" s="13">
        <v>1</v>
      </c>
      <c r="D91" s="14" t="s">
        <v>22</v>
      </c>
      <c r="E91" s="15" t="s">
        <v>23</v>
      </c>
      <c r="F91" s="38">
        <v>2</v>
      </c>
      <c r="G91" s="15" t="s">
        <v>69</v>
      </c>
      <c r="H91" s="15" t="s">
        <v>23</v>
      </c>
      <c r="I91" s="9">
        <v>3</v>
      </c>
      <c r="J91" s="15" t="s">
        <v>25</v>
      </c>
      <c r="K91" s="15"/>
      <c r="L91" s="15"/>
      <c r="M91" s="15"/>
      <c r="N91" s="15">
        <f>C91*F91*I91</f>
        <v>6</v>
      </c>
      <c r="O91" s="16" t="s">
        <v>70</v>
      </c>
      <c r="P91" s="15">
        <v>200000</v>
      </c>
      <c r="Q91" s="17">
        <f t="shared" si="5"/>
        <v>1200000</v>
      </c>
      <c r="R91" s="51" t="s">
        <v>87</v>
      </c>
    </row>
    <row r="92" spans="1:18" s="1" customFormat="1" ht="16.5">
      <c r="A92" s="12"/>
      <c r="B92" s="31" t="s">
        <v>76</v>
      </c>
      <c r="C92" s="13">
        <v>1</v>
      </c>
      <c r="D92" s="14" t="s">
        <v>22</v>
      </c>
      <c r="E92" s="15" t="s">
        <v>23</v>
      </c>
      <c r="F92" s="39">
        <v>20</v>
      </c>
      <c r="G92" s="15" t="s">
        <v>39</v>
      </c>
      <c r="H92" s="15" t="s">
        <v>23</v>
      </c>
      <c r="I92" s="9">
        <v>3</v>
      </c>
      <c r="J92" s="15" t="s">
        <v>25</v>
      </c>
      <c r="K92" s="15"/>
      <c r="L92" s="15"/>
      <c r="M92" s="15"/>
      <c r="N92" s="15">
        <f>C92*F92*I92</f>
        <v>60</v>
      </c>
      <c r="O92" s="16" t="s">
        <v>40</v>
      </c>
      <c r="P92" s="15">
        <v>150000</v>
      </c>
      <c r="Q92" s="17">
        <f t="shared" si="5"/>
        <v>9000000</v>
      </c>
      <c r="R92" s="51" t="s">
        <v>87</v>
      </c>
    </row>
    <row r="93" spans="1:18" s="1" customFormat="1" ht="16.5">
      <c r="A93" s="12"/>
      <c r="B93" s="31" t="s">
        <v>78</v>
      </c>
      <c r="C93" s="13">
        <v>1</v>
      </c>
      <c r="D93" s="14" t="s">
        <v>22</v>
      </c>
      <c r="E93" s="15" t="s">
        <v>23</v>
      </c>
      <c r="F93" s="37">
        <v>3</v>
      </c>
      <c r="G93" s="15" t="s">
        <v>25</v>
      </c>
      <c r="H93" s="15"/>
      <c r="I93" s="9"/>
      <c r="J93" s="15"/>
      <c r="K93" s="15"/>
      <c r="L93" s="15"/>
      <c r="M93" s="15"/>
      <c r="N93" s="15">
        <f>C93*F93</f>
        <v>3</v>
      </c>
      <c r="O93" s="16" t="s">
        <v>26</v>
      </c>
      <c r="P93" s="15">
        <v>1500000</v>
      </c>
      <c r="Q93" s="17">
        <f>P93*N93</f>
        <v>4500000</v>
      </c>
      <c r="R93" s="51" t="s">
        <v>87</v>
      </c>
    </row>
    <row r="94" spans="1:18" s="1" customFormat="1" ht="16.5">
      <c r="A94" s="42"/>
      <c r="B94" s="52" t="s">
        <v>77</v>
      </c>
      <c r="C94" s="43">
        <v>1</v>
      </c>
      <c r="D94" s="44" t="s">
        <v>22</v>
      </c>
      <c r="E94" s="45" t="s">
        <v>23</v>
      </c>
      <c r="F94" s="46">
        <v>3</v>
      </c>
      <c r="G94" s="45" t="s">
        <v>39</v>
      </c>
      <c r="H94" s="45" t="s">
        <v>23</v>
      </c>
      <c r="I94" s="47">
        <v>3</v>
      </c>
      <c r="J94" s="45" t="s">
        <v>25</v>
      </c>
      <c r="K94" s="45"/>
      <c r="L94" s="45"/>
      <c r="M94" s="45"/>
      <c r="N94" s="45">
        <f>C94*F94*I94</f>
        <v>9</v>
      </c>
      <c r="O94" s="48" t="s">
        <v>40</v>
      </c>
      <c r="P94" s="45">
        <v>380000</v>
      </c>
      <c r="Q94" s="49">
        <f t="shared" si="5"/>
        <v>3420000</v>
      </c>
      <c r="R94" s="49" t="s">
        <v>86</v>
      </c>
    </row>
    <row r="95" spans="1:18" ht="16.5">
      <c r="A95" s="50"/>
      <c r="B95" s="52" t="s">
        <v>85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39</v>
      </c>
      <c r="H95" s="45" t="s">
        <v>23</v>
      </c>
      <c r="I95" s="47">
        <v>3</v>
      </c>
      <c r="J95" s="45" t="s">
        <v>25</v>
      </c>
      <c r="K95" s="45"/>
      <c r="L95" s="45"/>
      <c r="M95" s="45"/>
      <c r="N95" s="45">
        <f>C95*F95*I95</f>
        <v>6</v>
      </c>
      <c r="O95" s="48" t="s">
        <v>40</v>
      </c>
      <c r="P95" s="45">
        <v>350000</v>
      </c>
      <c r="Q95" s="49">
        <f t="shared" si="5"/>
        <v>2100000</v>
      </c>
      <c r="R95" s="49" t="s">
        <v>86</v>
      </c>
    </row>
    <row r="96" spans="1:18" s="1" customFormat="1" ht="16.5">
      <c r="A96" s="42"/>
      <c r="B96" s="52" t="s">
        <v>79</v>
      </c>
      <c r="C96" s="43">
        <v>1</v>
      </c>
      <c r="D96" s="44" t="s">
        <v>22</v>
      </c>
      <c r="E96" s="45" t="s">
        <v>23</v>
      </c>
      <c r="F96" s="46">
        <v>2</v>
      </c>
      <c r="G96" s="45" t="s">
        <v>69</v>
      </c>
      <c r="H96" s="45" t="s">
        <v>23</v>
      </c>
      <c r="I96" s="47">
        <v>3</v>
      </c>
      <c r="J96" s="45" t="s">
        <v>25</v>
      </c>
      <c r="K96" s="45"/>
      <c r="L96" s="45"/>
      <c r="M96" s="45"/>
      <c r="N96" s="45">
        <f>C96*F96*I96</f>
        <v>6</v>
      </c>
      <c r="O96" s="48" t="s">
        <v>70</v>
      </c>
      <c r="P96" s="45">
        <v>200000</v>
      </c>
      <c r="Q96" s="49">
        <f t="shared" si="5"/>
        <v>1200000</v>
      </c>
      <c r="R96" s="49" t="s">
        <v>86</v>
      </c>
    </row>
    <row r="97" spans="1:19" s="28" customFormat="1" ht="16.5">
      <c r="A97" s="21"/>
      <c r="B97" s="33" t="s">
        <v>63</v>
      </c>
      <c r="C97" s="22">
        <v>16</v>
      </c>
      <c r="D97" s="23" t="s">
        <v>22</v>
      </c>
      <c r="E97" s="24" t="s">
        <v>23</v>
      </c>
      <c r="F97" s="40">
        <v>2</v>
      </c>
      <c r="G97" s="24" t="s">
        <v>51</v>
      </c>
      <c r="H97" s="24" t="s">
        <v>23</v>
      </c>
      <c r="I97" s="25">
        <v>4</v>
      </c>
      <c r="J97" s="24" t="s">
        <v>25</v>
      </c>
      <c r="K97" s="24"/>
      <c r="L97" s="24"/>
      <c r="M97" s="24"/>
      <c r="N97" s="24">
        <f>C97*F97*I97</f>
        <v>128</v>
      </c>
      <c r="O97" s="26" t="s">
        <v>25</v>
      </c>
      <c r="P97" s="24">
        <v>0</v>
      </c>
      <c r="Q97" s="27">
        <f>P97*N97</f>
        <v>0</v>
      </c>
      <c r="R97" s="27"/>
    </row>
    <row r="98" spans="1:19" s="1" customFormat="1" ht="16.5">
      <c r="A98" s="12" t="s">
        <v>59</v>
      </c>
      <c r="B98" s="18" t="s">
        <v>60</v>
      </c>
      <c r="C98" s="13"/>
      <c r="D98" s="14"/>
      <c r="E98" s="15"/>
      <c r="F98" s="38"/>
      <c r="G98" s="15"/>
      <c r="H98" s="15"/>
      <c r="I98" s="9"/>
      <c r="J98" s="15"/>
      <c r="K98" s="15"/>
      <c r="L98" s="15"/>
      <c r="M98" s="15"/>
      <c r="N98" s="15"/>
      <c r="O98" s="16"/>
      <c r="P98" s="15"/>
      <c r="Q98" s="15">
        <f>SUM(Q99:Q101)</f>
        <v>61875000</v>
      </c>
      <c r="R98" s="15"/>
    </row>
    <row r="99" spans="1:19" s="1" customFormat="1" ht="16.5">
      <c r="A99" s="12"/>
      <c r="B99" s="32" t="s">
        <v>61</v>
      </c>
      <c r="C99" s="13">
        <v>16</v>
      </c>
      <c r="D99" s="14" t="s">
        <v>22</v>
      </c>
      <c r="E99" s="15" t="s">
        <v>23</v>
      </c>
      <c r="F99" s="39">
        <v>25</v>
      </c>
      <c r="G99" s="15" t="s">
        <v>39</v>
      </c>
      <c r="H99" s="15" t="s">
        <v>23</v>
      </c>
      <c r="I99" s="9">
        <v>3</v>
      </c>
      <c r="J99" s="15" t="s">
        <v>25</v>
      </c>
      <c r="K99" s="15"/>
      <c r="L99" s="15"/>
      <c r="M99" s="15"/>
      <c r="N99" s="15">
        <f>C99*F99*I99</f>
        <v>1200</v>
      </c>
      <c r="O99" s="16" t="s">
        <v>40</v>
      </c>
      <c r="P99" s="15">
        <v>25000</v>
      </c>
      <c r="Q99" s="17">
        <f>P99*N99</f>
        <v>30000000</v>
      </c>
      <c r="R99" s="17"/>
    </row>
    <row r="100" spans="1:19" s="1" customFormat="1" ht="16.5">
      <c r="A100" s="12"/>
      <c r="B100" s="31" t="s">
        <v>80</v>
      </c>
      <c r="C100" s="13">
        <v>16</v>
      </c>
      <c r="D100" s="14" t="s">
        <v>22</v>
      </c>
      <c r="E100" s="15" t="s">
        <v>23</v>
      </c>
      <c r="F100" s="39">
        <v>25</v>
      </c>
      <c r="G100" s="15" t="s">
        <v>39</v>
      </c>
      <c r="H100" s="15" t="s">
        <v>23</v>
      </c>
      <c r="I100" s="9">
        <v>3</v>
      </c>
      <c r="J100" s="15" t="s">
        <v>25</v>
      </c>
      <c r="K100" s="15"/>
      <c r="L100" s="15"/>
      <c r="M100" s="15"/>
      <c r="N100" s="15">
        <f>C100*F100*I100</f>
        <v>1200</v>
      </c>
      <c r="O100" s="16" t="s">
        <v>40</v>
      </c>
      <c r="P100" s="15">
        <v>25000</v>
      </c>
      <c r="Q100" s="17">
        <f>P100*N100</f>
        <v>30000000</v>
      </c>
      <c r="R100" s="17">
        <f>Q100/4</f>
        <v>7500000</v>
      </c>
      <c r="S100" s="55">
        <f>R100/16</f>
        <v>468750</v>
      </c>
    </row>
    <row r="101" spans="1:19" s="1" customFormat="1" ht="16.5">
      <c r="A101" s="12"/>
      <c r="B101" s="53" t="s">
        <v>81</v>
      </c>
      <c r="C101" s="13">
        <v>1</v>
      </c>
      <c r="D101" s="14" t="s">
        <v>22</v>
      </c>
      <c r="E101" s="15" t="s">
        <v>23</v>
      </c>
      <c r="F101" s="39">
        <v>25</v>
      </c>
      <c r="G101" s="15" t="s">
        <v>39</v>
      </c>
      <c r="H101" s="15" t="s">
        <v>23</v>
      </c>
      <c r="I101" s="9">
        <v>3</v>
      </c>
      <c r="J101" s="15" t="s">
        <v>25</v>
      </c>
      <c r="K101" s="15"/>
      <c r="L101" s="15"/>
      <c r="M101" s="15"/>
      <c r="N101" s="15">
        <f>C101*F101*I101</f>
        <v>75</v>
      </c>
      <c r="O101" s="16" t="s">
        <v>40</v>
      </c>
      <c r="P101" s="15">
        <v>25000</v>
      </c>
      <c r="Q101" s="17">
        <f>P101*N101</f>
        <v>1875000</v>
      </c>
      <c r="R101" s="17"/>
    </row>
    <row r="102" spans="1:19" s="91" customFormat="1" ht="16.5">
      <c r="A102" s="82"/>
      <c r="B102" s="89"/>
      <c r="C102" s="83"/>
      <c r="D102" s="84"/>
      <c r="E102" s="85"/>
      <c r="F102" s="90"/>
      <c r="G102" s="85"/>
      <c r="H102" s="85"/>
      <c r="I102" s="86"/>
      <c r="J102" s="85"/>
      <c r="K102" s="85"/>
      <c r="L102" s="85"/>
      <c r="M102" s="85"/>
      <c r="N102" s="85"/>
      <c r="O102" s="87"/>
      <c r="P102" s="85"/>
      <c r="Q102" s="88"/>
      <c r="R102" s="88"/>
    </row>
    <row r="103" spans="1:19">
      <c r="B103" s="54" t="s">
        <v>118</v>
      </c>
      <c r="Q103" s="74">
        <f>Q104+Q111+Q128</f>
        <v>45278000</v>
      </c>
      <c r="S103" s="103">
        <f>Q103/16</f>
        <v>2829875</v>
      </c>
    </row>
    <row r="104" spans="1:19">
      <c r="A104" s="56" t="s">
        <v>89</v>
      </c>
      <c r="B104" s="57" t="s">
        <v>90</v>
      </c>
      <c r="N104" s="58"/>
      <c r="P104" s="58"/>
      <c r="Q104" s="59">
        <f>Q105</f>
        <v>25000000</v>
      </c>
      <c r="R104" s="58"/>
      <c r="S104" s="58"/>
    </row>
    <row r="105" spans="1:19">
      <c r="A105" s="60" t="s">
        <v>18</v>
      </c>
      <c r="B105" s="57" t="s">
        <v>91</v>
      </c>
      <c r="N105" s="58"/>
      <c r="P105" s="58"/>
      <c r="Q105" s="61">
        <f>SUM(Q107:Q110)</f>
        <v>25000000</v>
      </c>
      <c r="R105" s="62"/>
      <c r="S105" s="60" t="s">
        <v>92</v>
      </c>
    </row>
    <row r="106" spans="1:19">
      <c r="A106" s="58"/>
      <c r="B106" s="57" t="s">
        <v>93</v>
      </c>
      <c r="N106" s="58"/>
      <c r="P106" s="58"/>
      <c r="Q106" s="58"/>
      <c r="R106" s="58"/>
      <c r="S106" s="58"/>
    </row>
    <row r="107" spans="1:19">
      <c r="A107" s="58"/>
      <c r="B107" s="57" t="s">
        <v>94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>C107*F107*I107</f>
        <v>16</v>
      </c>
      <c r="P107" s="64">
        <v>325000</v>
      </c>
      <c r="Q107" s="61">
        <f>N107*P107</f>
        <v>5200000</v>
      </c>
      <c r="R107" s="58"/>
      <c r="S107" s="60"/>
    </row>
    <row r="108" spans="1:19">
      <c r="A108" s="58"/>
      <c r="B108" s="57" t="s">
        <v>95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24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>C108*F108*I108</f>
        <v>16</v>
      </c>
      <c r="P108" s="64">
        <v>225000</v>
      </c>
      <c r="Q108" s="61">
        <f t="shared" ref="Q108:Q118" si="6">N108*P108</f>
        <v>3600000</v>
      </c>
      <c r="R108" s="58"/>
      <c r="S108" s="60"/>
    </row>
    <row r="109" spans="1:19">
      <c r="A109" s="58"/>
      <c r="B109" s="57" t="s">
        <v>96</v>
      </c>
      <c r="C109" s="13">
        <v>16</v>
      </c>
      <c r="D109" s="14" t="s">
        <v>22</v>
      </c>
      <c r="E109" s="15" t="s">
        <v>23</v>
      </c>
      <c r="F109" s="38">
        <v>1</v>
      </c>
      <c r="G109" s="15" t="s">
        <v>28</v>
      </c>
      <c r="H109" s="15" t="s">
        <v>23</v>
      </c>
      <c r="I109" s="9">
        <v>1</v>
      </c>
      <c r="J109" s="15" t="s">
        <v>25</v>
      </c>
      <c r="K109" s="15"/>
      <c r="L109" s="15"/>
      <c r="M109" s="15"/>
      <c r="N109" s="15">
        <f>C109*F109*I109</f>
        <v>16</v>
      </c>
      <c r="P109" s="64">
        <v>200000</v>
      </c>
      <c r="Q109" s="61">
        <f t="shared" si="6"/>
        <v>3200000</v>
      </c>
      <c r="R109" s="58"/>
      <c r="S109" s="60"/>
    </row>
    <row r="110" spans="1:19">
      <c r="A110" s="58"/>
      <c r="B110" s="57" t="s">
        <v>97</v>
      </c>
      <c r="N110" s="63">
        <v>1</v>
      </c>
      <c r="P110" s="64">
        <v>13000000</v>
      </c>
      <c r="Q110" s="61">
        <f t="shared" si="6"/>
        <v>13000000</v>
      </c>
      <c r="R110" s="58"/>
      <c r="S110" s="60"/>
    </row>
    <row r="111" spans="1:19">
      <c r="A111" s="56" t="s">
        <v>98</v>
      </c>
      <c r="B111" s="57" t="s">
        <v>99</v>
      </c>
      <c r="N111" s="58"/>
      <c r="P111" s="58"/>
      <c r="Q111" s="61">
        <f>Q112+Q116+Q119+Q122+Q125</f>
        <v>19978000</v>
      </c>
      <c r="R111" s="58"/>
      <c r="S111" s="58"/>
    </row>
    <row r="112" spans="1:19" s="92" customFormat="1">
      <c r="A112" s="60" t="s">
        <v>18</v>
      </c>
      <c r="B112" s="57" t="s">
        <v>91</v>
      </c>
      <c r="F112" s="93"/>
      <c r="N112" s="58"/>
      <c r="P112" s="58"/>
      <c r="Q112" s="61">
        <f>SUM(Q113:Q115)</f>
        <v>11600000</v>
      </c>
      <c r="R112" s="62"/>
      <c r="S112" s="60" t="s">
        <v>92</v>
      </c>
    </row>
    <row r="113" spans="1:19" s="92" customFormat="1">
      <c r="A113" s="58"/>
      <c r="B113" s="57" t="s">
        <v>93</v>
      </c>
      <c r="F113" s="93"/>
      <c r="N113" s="58"/>
      <c r="P113" s="58"/>
      <c r="Q113" s="58"/>
      <c r="R113" s="58"/>
      <c r="S113" s="58"/>
    </row>
    <row r="114" spans="1:19" s="92" customFormat="1">
      <c r="A114" s="58"/>
      <c r="B114" s="57" t="s">
        <v>100</v>
      </c>
      <c r="C114" s="13">
        <v>16</v>
      </c>
      <c r="D114" s="14" t="s">
        <v>22</v>
      </c>
      <c r="E114" s="15" t="s">
        <v>23</v>
      </c>
      <c r="F114" s="38">
        <v>20</v>
      </c>
      <c r="G114" s="15" t="s">
        <v>114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>C114*F114*I114</f>
        <v>320</v>
      </c>
      <c r="P114" s="64">
        <v>35000</v>
      </c>
      <c r="Q114" s="61">
        <f t="shared" si="6"/>
        <v>11200000</v>
      </c>
      <c r="R114" s="58"/>
      <c r="S114" s="60"/>
    </row>
    <row r="115" spans="1:19" s="92" customFormat="1">
      <c r="A115" s="58"/>
      <c r="B115" s="57" t="s">
        <v>101</v>
      </c>
      <c r="C115" s="13">
        <v>16</v>
      </c>
      <c r="D115" s="14" t="s">
        <v>22</v>
      </c>
      <c r="E115" s="15" t="s">
        <v>23</v>
      </c>
      <c r="F115" s="38">
        <v>1</v>
      </c>
      <c r="G115" s="15" t="s">
        <v>43</v>
      </c>
      <c r="H115" s="15" t="s">
        <v>23</v>
      </c>
      <c r="I115" s="9">
        <v>1</v>
      </c>
      <c r="J115" s="15" t="s">
        <v>25</v>
      </c>
      <c r="K115" s="15"/>
      <c r="L115" s="15"/>
      <c r="M115" s="15"/>
      <c r="N115" s="15">
        <f>C115*F115*I115</f>
        <v>16</v>
      </c>
      <c r="P115" s="64">
        <v>25000</v>
      </c>
      <c r="Q115" s="61">
        <f t="shared" si="6"/>
        <v>400000</v>
      </c>
      <c r="R115" s="58"/>
      <c r="S115" s="60"/>
    </row>
    <row r="116" spans="1:19" s="92" customFormat="1">
      <c r="A116" s="60" t="s">
        <v>102</v>
      </c>
      <c r="B116" s="57" t="s">
        <v>103</v>
      </c>
      <c r="F116" s="93"/>
      <c r="N116" s="58"/>
      <c r="P116" s="58"/>
      <c r="Q116" s="61">
        <f>Q118</f>
        <v>900000</v>
      </c>
      <c r="R116" s="62"/>
      <c r="S116" s="60" t="s">
        <v>92</v>
      </c>
    </row>
    <row r="117" spans="1:19" s="92" customFormat="1">
      <c r="A117" s="58"/>
      <c r="B117" s="57" t="s">
        <v>93</v>
      </c>
      <c r="F117" s="93"/>
      <c r="N117" s="58"/>
      <c r="P117" s="58"/>
      <c r="Q117" s="58"/>
      <c r="R117" s="58"/>
      <c r="S117" s="58"/>
    </row>
    <row r="118" spans="1:19" s="92" customFormat="1">
      <c r="A118" s="58"/>
      <c r="B118" s="57" t="s">
        <v>104</v>
      </c>
      <c r="C118" s="13">
        <v>3</v>
      </c>
      <c r="D118" s="14" t="s">
        <v>22</v>
      </c>
      <c r="E118" s="15" t="s">
        <v>23</v>
      </c>
      <c r="F118" s="38">
        <v>1</v>
      </c>
      <c r="G118" s="15" t="s">
        <v>43</v>
      </c>
      <c r="H118" s="15" t="s">
        <v>23</v>
      </c>
      <c r="I118" s="9">
        <v>1</v>
      </c>
      <c r="J118" s="15" t="s">
        <v>25</v>
      </c>
      <c r="K118" s="15"/>
      <c r="L118" s="15"/>
      <c r="M118" s="15"/>
      <c r="N118" s="15">
        <f>C118*F118*I118</f>
        <v>3</v>
      </c>
      <c r="P118" s="64">
        <v>300000</v>
      </c>
      <c r="Q118" s="61">
        <f t="shared" si="6"/>
        <v>900000</v>
      </c>
      <c r="R118" s="58"/>
      <c r="S118" s="60"/>
    </row>
    <row r="119" spans="1:19" s="92" customFormat="1">
      <c r="A119" s="60" t="s">
        <v>46</v>
      </c>
      <c r="B119" s="57" t="s">
        <v>105</v>
      </c>
      <c r="F119" s="93"/>
      <c r="N119" s="58"/>
      <c r="P119" s="58"/>
      <c r="Q119" s="61">
        <f>Q121</f>
        <v>1000000</v>
      </c>
      <c r="R119" s="62"/>
      <c r="S119" s="60" t="s">
        <v>92</v>
      </c>
    </row>
    <row r="120" spans="1:19" s="92" customFormat="1">
      <c r="A120" s="58"/>
      <c r="B120" s="57" t="s">
        <v>93</v>
      </c>
      <c r="F120" s="93"/>
      <c r="N120" s="58"/>
      <c r="P120" s="58"/>
      <c r="Q120" s="58"/>
      <c r="R120" s="58"/>
      <c r="S120" s="58"/>
    </row>
    <row r="121" spans="1:19" s="92" customFormat="1">
      <c r="A121" s="58"/>
      <c r="B121" s="57" t="s">
        <v>106</v>
      </c>
      <c r="C121" s="13">
        <v>1</v>
      </c>
      <c r="D121" s="14" t="s">
        <v>22</v>
      </c>
      <c r="E121" s="15" t="s">
        <v>23</v>
      </c>
      <c r="F121" s="38">
        <v>20</v>
      </c>
      <c r="G121" s="15" t="s">
        <v>114</v>
      </c>
      <c r="H121" s="15" t="s">
        <v>23</v>
      </c>
      <c r="I121" s="9">
        <v>1</v>
      </c>
      <c r="J121" s="15" t="s">
        <v>25</v>
      </c>
      <c r="K121" s="15"/>
      <c r="L121" s="15"/>
      <c r="M121" s="15"/>
      <c r="N121" s="15">
        <f>C121*F121*I121</f>
        <v>20</v>
      </c>
      <c r="P121" s="64">
        <v>50000</v>
      </c>
      <c r="Q121" s="61">
        <f>N121*P121</f>
        <v>1000000</v>
      </c>
      <c r="R121" s="58"/>
      <c r="S121" s="60"/>
    </row>
    <row r="122" spans="1:19" s="92" customFormat="1">
      <c r="A122" s="60" t="s">
        <v>107</v>
      </c>
      <c r="B122" s="57" t="s">
        <v>108</v>
      </c>
      <c r="F122" s="93"/>
      <c r="N122" s="58"/>
      <c r="P122" s="58"/>
      <c r="Q122" s="61">
        <f>Q124</f>
        <v>1678000</v>
      </c>
      <c r="R122" s="62"/>
      <c r="S122" s="60" t="s">
        <v>92</v>
      </c>
    </row>
    <row r="123" spans="1:19" s="92" customFormat="1">
      <c r="A123" s="58"/>
      <c r="B123" s="57" t="s">
        <v>93</v>
      </c>
      <c r="F123" s="93"/>
      <c r="N123" s="58"/>
      <c r="P123" s="58"/>
      <c r="Q123" s="58"/>
      <c r="R123" s="58"/>
      <c r="S123" s="58"/>
    </row>
    <row r="124" spans="1:19" s="92" customFormat="1">
      <c r="A124" s="58"/>
      <c r="B124" s="57" t="s">
        <v>109</v>
      </c>
      <c r="C124" s="13">
        <v>2</v>
      </c>
      <c r="D124" s="14" t="s">
        <v>115</v>
      </c>
      <c r="E124" s="15" t="s">
        <v>23</v>
      </c>
      <c r="F124" s="38">
        <v>1</v>
      </c>
      <c r="G124" s="15" t="s">
        <v>25</v>
      </c>
      <c r="H124" s="15" t="s">
        <v>23</v>
      </c>
      <c r="I124" s="9">
        <v>1</v>
      </c>
      <c r="J124" s="15" t="s">
        <v>25</v>
      </c>
      <c r="K124" s="15"/>
      <c r="L124" s="15"/>
      <c r="M124" s="15"/>
      <c r="N124" s="15">
        <f>C124*F124*I124</f>
        <v>2</v>
      </c>
      <c r="P124" s="64">
        <v>839000</v>
      </c>
      <c r="Q124" s="61">
        <f>N124*P124</f>
        <v>1678000</v>
      </c>
      <c r="R124" s="58"/>
      <c r="S124" s="60"/>
    </row>
    <row r="125" spans="1:19" s="92" customFormat="1">
      <c r="A125" s="60" t="s">
        <v>59</v>
      </c>
      <c r="B125" s="57" t="s">
        <v>110</v>
      </c>
      <c r="F125" s="93"/>
      <c r="N125" s="58"/>
      <c r="P125" s="58"/>
      <c r="Q125" s="61">
        <f>Q127</f>
        <v>4800000</v>
      </c>
      <c r="R125" s="62"/>
      <c r="S125" s="60" t="s">
        <v>92</v>
      </c>
    </row>
    <row r="126" spans="1:19" s="92" customFormat="1">
      <c r="A126" s="58"/>
      <c r="B126" s="57" t="s">
        <v>93</v>
      </c>
      <c r="F126" s="93"/>
      <c r="N126" s="58"/>
      <c r="P126" s="58"/>
      <c r="Q126" s="58"/>
      <c r="R126" s="58"/>
      <c r="S126" s="58"/>
    </row>
    <row r="127" spans="1:19" s="92" customFormat="1">
      <c r="A127" s="58"/>
      <c r="B127" s="57" t="s">
        <v>111</v>
      </c>
      <c r="C127" s="13">
        <v>16</v>
      </c>
      <c r="D127" s="14" t="s">
        <v>22</v>
      </c>
      <c r="E127" s="15" t="s">
        <v>23</v>
      </c>
      <c r="F127" s="38">
        <v>1</v>
      </c>
      <c r="G127" s="15" t="s">
        <v>43</v>
      </c>
      <c r="H127" s="15" t="s">
        <v>23</v>
      </c>
      <c r="I127" s="9">
        <v>1</v>
      </c>
      <c r="J127" s="15" t="s">
        <v>25</v>
      </c>
      <c r="K127" s="15"/>
      <c r="L127" s="15"/>
      <c r="M127" s="15"/>
      <c r="N127" s="15">
        <f>C127*F127*I127</f>
        <v>16</v>
      </c>
      <c r="P127" s="64">
        <v>300000</v>
      </c>
      <c r="Q127" s="61">
        <f>N127*P127</f>
        <v>4800000</v>
      </c>
      <c r="R127" s="58"/>
      <c r="S127" s="60"/>
    </row>
    <row r="128" spans="1:19" s="92" customFormat="1">
      <c r="A128" s="56"/>
      <c r="B128" s="57" t="s">
        <v>112</v>
      </c>
      <c r="F128" s="93"/>
      <c r="N128" s="58"/>
      <c r="P128" s="58"/>
      <c r="Q128" s="59">
        <f>Q129</f>
        <v>300000</v>
      </c>
      <c r="R128" s="58"/>
      <c r="S128" s="58"/>
    </row>
    <row r="129" spans="1:19" s="92" customFormat="1">
      <c r="A129" s="60" t="s">
        <v>18</v>
      </c>
      <c r="B129" s="57" t="s">
        <v>91</v>
      </c>
      <c r="F129" s="93"/>
      <c r="N129" s="58"/>
      <c r="P129" s="58"/>
      <c r="Q129" s="61">
        <f>Q131</f>
        <v>300000</v>
      </c>
      <c r="R129" s="62"/>
      <c r="S129" s="60" t="s">
        <v>92</v>
      </c>
    </row>
    <row r="130" spans="1:19" s="92" customFormat="1">
      <c r="A130" s="58"/>
      <c r="B130" s="57" t="s">
        <v>93</v>
      </c>
      <c r="F130" s="93"/>
      <c r="N130" s="58"/>
      <c r="P130" s="58"/>
      <c r="Q130" s="58"/>
      <c r="R130" s="58"/>
      <c r="S130" s="58"/>
    </row>
    <row r="131" spans="1:19" s="92" customFormat="1">
      <c r="A131" s="58"/>
      <c r="B131" s="57" t="s">
        <v>113</v>
      </c>
      <c r="C131" s="13">
        <v>1</v>
      </c>
      <c r="D131" s="14" t="s">
        <v>116</v>
      </c>
      <c r="E131" s="15" t="s">
        <v>23</v>
      </c>
      <c r="F131" s="38">
        <v>1</v>
      </c>
      <c r="G131" s="15" t="s">
        <v>117</v>
      </c>
      <c r="H131" s="15" t="s">
        <v>23</v>
      </c>
      <c r="I131" s="9">
        <v>1</v>
      </c>
      <c r="J131" s="15" t="s">
        <v>25</v>
      </c>
      <c r="K131" s="15"/>
      <c r="L131" s="15"/>
      <c r="M131" s="15"/>
      <c r="N131" s="15">
        <f>C131*F131*I131</f>
        <v>1</v>
      </c>
      <c r="P131" s="64">
        <v>300000</v>
      </c>
      <c r="Q131" s="61">
        <f>N131*P131</f>
        <v>300000</v>
      </c>
      <c r="R131" s="58"/>
      <c r="S131" s="60"/>
    </row>
  </sheetData>
  <mergeCells count="9">
    <mergeCell ref="C3:M3"/>
    <mergeCell ref="R63:R64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28"/>
  <sheetViews>
    <sheetView workbookViewId="0">
      <selection activeCell="A7" sqref="A7:J71"/>
    </sheetView>
  </sheetViews>
  <sheetFormatPr defaultRowHeight="15"/>
  <cols>
    <col min="1" max="1" width="11.28515625" bestFit="1" customWidth="1"/>
    <col min="2" max="2" width="64.85546875" style="54" customWidth="1"/>
    <col min="3" max="3" width="9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9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9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9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9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9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9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9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9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9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9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9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9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9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9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9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9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9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9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9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9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9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9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9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9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9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9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9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9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9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9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9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9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9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9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9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9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9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9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9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9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9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9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9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9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9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9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9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9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9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9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9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9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9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9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9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9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9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9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9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9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9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9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9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181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673455000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479100000</v>
      </c>
      <c r="R8" s="9">
        <f>Q8/16</f>
        <v>29943750</v>
      </c>
      <c r="S8" s="36">
        <f>Q8/4</f>
        <v>119775000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338100000</v>
      </c>
      <c r="R9" s="15"/>
      <c r="S9" s="36">
        <f>S8/16</f>
        <v>7485937.5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5</v>
      </c>
      <c r="J11" s="15" t="s">
        <v>25</v>
      </c>
      <c r="K11" s="15"/>
      <c r="L11" s="15"/>
      <c r="M11" s="15"/>
      <c r="N11" s="15">
        <f t="shared" ref="N11:N16" si="0">C11*F11*I11</f>
        <v>80</v>
      </c>
      <c r="O11" s="16" t="s">
        <v>26</v>
      </c>
      <c r="P11" s="15">
        <v>200000</v>
      </c>
      <c r="Q11" s="17">
        <f t="shared" ref="Q11:Q19" si="1">P11*N11</f>
        <v>16000000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5</v>
      </c>
      <c r="J12" s="15" t="s">
        <v>25</v>
      </c>
      <c r="K12" s="15"/>
      <c r="L12" s="15"/>
      <c r="M12" s="15"/>
      <c r="N12" s="15">
        <f t="shared" si="0"/>
        <v>80</v>
      </c>
      <c r="O12" s="16" t="s">
        <v>28</v>
      </c>
      <c r="P12" s="15">
        <v>250000</v>
      </c>
      <c r="Q12" s="17">
        <f t="shared" si="1"/>
        <v>20000000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5</v>
      </c>
      <c r="J13" s="15" t="s">
        <v>25</v>
      </c>
      <c r="K13" s="15"/>
      <c r="L13" s="15"/>
      <c r="M13" s="15"/>
      <c r="N13" s="15">
        <f t="shared" si="0"/>
        <v>80</v>
      </c>
      <c r="O13" s="16" t="s">
        <v>30</v>
      </c>
      <c r="P13" s="15">
        <v>250000</v>
      </c>
      <c r="Q13" s="17">
        <f t="shared" si="1"/>
        <v>20000000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5</v>
      </c>
      <c r="J14" s="15" t="s">
        <v>25</v>
      </c>
      <c r="K14" s="15"/>
      <c r="L14" s="15"/>
      <c r="M14" s="15"/>
      <c r="N14" s="15">
        <f t="shared" si="0"/>
        <v>80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5</v>
      </c>
      <c r="J15" s="15" t="s">
        <v>25</v>
      </c>
      <c r="K15" s="15"/>
      <c r="L15" s="15"/>
      <c r="M15" s="15"/>
      <c r="N15" s="15">
        <f t="shared" si="0"/>
        <v>80</v>
      </c>
      <c r="O15" s="16" t="s">
        <v>32</v>
      </c>
      <c r="P15" s="15">
        <v>350000</v>
      </c>
      <c r="Q15" s="17">
        <f t="shared" si="1"/>
        <v>28000000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5</v>
      </c>
      <c r="J16" s="15" t="s">
        <v>25</v>
      </c>
      <c r="K16" s="15"/>
      <c r="L16" s="15"/>
      <c r="M16" s="15"/>
      <c r="N16" s="15">
        <f t="shared" si="0"/>
        <v>80</v>
      </c>
      <c r="O16" s="16" t="s">
        <v>26</v>
      </c>
      <c r="P16" s="15">
        <v>300000</v>
      </c>
      <c r="Q16" s="17">
        <f t="shared" si="1"/>
        <v>24000000</v>
      </c>
      <c r="R16" s="17"/>
    </row>
    <row r="17" spans="1:18" s="34" customFormat="1" ht="16.5">
      <c r="A17" s="12"/>
      <c r="B17" s="18" t="s">
        <v>182</v>
      </c>
      <c r="C17" s="19">
        <v>2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2</v>
      </c>
      <c r="O17" s="16" t="s">
        <v>25</v>
      </c>
      <c r="P17" s="20">
        <v>22000000</v>
      </c>
      <c r="Q17" s="17">
        <f t="shared" si="1"/>
        <v>44000000</v>
      </c>
      <c r="R17" s="17" t="s">
        <v>36</v>
      </c>
    </row>
    <row r="18" spans="1:18" s="34" customFormat="1" ht="16.5">
      <c r="A18" s="12"/>
      <c r="B18" s="18" t="s">
        <v>183</v>
      </c>
      <c r="C18" s="19">
        <v>1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1</v>
      </c>
      <c r="O18" s="16" t="s">
        <v>25</v>
      </c>
      <c r="P18" s="20">
        <v>22000000</v>
      </c>
      <c r="Q18" s="17">
        <f t="shared" si="1"/>
        <v>22000000</v>
      </c>
      <c r="R18" s="17" t="s">
        <v>36</v>
      </c>
    </row>
    <row r="19" spans="1:18" s="34" customFormat="1" ht="16.5">
      <c r="A19" s="12"/>
      <c r="B19" s="18" t="s">
        <v>184</v>
      </c>
      <c r="C19" s="19">
        <v>2</v>
      </c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2</v>
      </c>
      <c r="O19" s="16" t="s">
        <v>25</v>
      </c>
      <c r="P19" s="20">
        <v>22000000</v>
      </c>
      <c r="Q19" s="17">
        <f t="shared" si="1"/>
        <v>44000000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185</v>
      </c>
      <c r="C21" s="13">
        <v>16</v>
      </c>
      <c r="D21" s="14" t="s">
        <v>22</v>
      </c>
      <c r="E21" s="15" t="s">
        <v>23</v>
      </c>
      <c r="F21" s="39">
        <v>33</v>
      </c>
      <c r="G21" s="15" t="s">
        <v>39</v>
      </c>
      <c r="H21" s="15" t="s">
        <v>23</v>
      </c>
      <c r="I21" s="9">
        <v>2</v>
      </c>
      <c r="J21" s="15" t="s">
        <v>25</v>
      </c>
      <c r="K21" s="15"/>
      <c r="L21" s="15"/>
      <c r="M21" s="15"/>
      <c r="N21" s="15">
        <f>C21*F21*I21</f>
        <v>1056</v>
      </c>
      <c r="O21" s="16" t="s">
        <v>40</v>
      </c>
      <c r="P21" s="15">
        <v>40000</v>
      </c>
      <c r="Q21" s="17">
        <f>P21*N21</f>
        <v>42240000</v>
      </c>
      <c r="R21" s="17" t="s">
        <v>41</v>
      </c>
    </row>
    <row r="22" spans="1:18" s="34" customFormat="1" ht="16.5">
      <c r="A22" s="12"/>
      <c r="B22" s="18" t="s">
        <v>180</v>
      </c>
      <c r="C22" s="13">
        <v>16</v>
      </c>
      <c r="D22" s="14" t="s">
        <v>22</v>
      </c>
      <c r="E22" s="15" t="s">
        <v>23</v>
      </c>
      <c r="F22" s="39">
        <v>38</v>
      </c>
      <c r="G22" s="15" t="s">
        <v>39</v>
      </c>
      <c r="H22" s="15" t="s">
        <v>23</v>
      </c>
      <c r="I22" s="9">
        <v>3</v>
      </c>
      <c r="J22" s="15" t="s">
        <v>25</v>
      </c>
      <c r="K22" s="15"/>
      <c r="L22" s="15"/>
      <c r="M22" s="15"/>
      <c r="N22" s="15">
        <f>C22*F22*I22</f>
        <v>1824</v>
      </c>
      <c r="O22" s="16" t="s">
        <v>40</v>
      </c>
      <c r="P22" s="15">
        <v>40000</v>
      </c>
      <c r="Q22" s="17">
        <f>P22*N22</f>
        <v>72960000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5</v>
      </c>
      <c r="J23" s="15" t="s">
        <v>25</v>
      </c>
      <c r="K23" s="15"/>
      <c r="L23" s="15"/>
      <c r="M23" s="15"/>
      <c r="N23" s="15">
        <f>C23*F23*I23</f>
        <v>80</v>
      </c>
      <c r="O23" s="16" t="s">
        <v>43</v>
      </c>
      <c r="P23" s="15">
        <v>30000</v>
      </c>
      <c r="Q23" s="17">
        <f>P23*N23</f>
        <v>2400000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13">
        <v>5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5</v>
      </c>
      <c r="O25" s="16" t="s">
        <v>25</v>
      </c>
      <c r="P25" s="15">
        <v>500000</v>
      </c>
      <c r="Q25" s="17">
        <f>P25*N25</f>
        <v>2500000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0</v>
      </c>
      <c r="R26" s="15"/>
    </row>
    <row r="27" spans="1:18" s="34" customFormat="1" ht="14.25" customHeight="1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/>
      <c r="G27" s="15" t="s">
        <v>25</v>
      </c>
      <c r="H27" s="15" t="s">
        <v>23</v>
      </c>
      <c r="I27" s="9">
        <v>5</v>
      </c>
      <c r="J27" s="15" t="s">
        <v>25</v>
      </c>
      <c r="K27" s="15"/>
      <c r="L27" s="15"/>
      <c r="M27" s="15"/>
      <c r="N27" s="15">
        <f>C27*F27</f>
        <v>0</v>
      </c>
      <c r="O27" s="16" t="s">
        <v>26</v>
      </c>
      <c r="P27" s="15">
        <v>20000</v>
      </c>
      <c r="Q27" s="17">
        <f>P27*N27</f>
        <v>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>C28*F28</f>
        <v>48</v>
      </c>
      <c r="O28" s="16" t="s">
        <v>26</v>
      </c>
      <c r="P28" s="15"/>
      <c r="Q28" s="17">
        <f>P28*N28</f>
        <v>0</v>
      </c>
      <c r="R28" s="17"/>
    </row>
    <row r="29" spans="1:18" s="34" customFormat="1" ht="12.6" customHeight="1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69000000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8">
        <v>5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100</v>
      </c>
      <c r="O30" s="16" t="s">
        <v>55</v>
      </c>
      <c r="P30" s="15">
        <v>100000</v>
      </c>
      <c r="Q30" s="17">
        <f>P30*N30</f>
        <v>10000000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8">
        <v>5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100</v>
      </c>
      <c r="O31" s="16" t="s">
        <v>55</v>
      </c>
      <c r="P31" s="15">
        <v>100000</v>
      </c>
      <c r="Q31" s="17">
        <f>P31*N31</f>
        <v>10000000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5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350</v>
      </c>
      <c r="O32" s="16" t="s">
        <v>55</v>
      </c>
      <c r="P32" s="15">
        <v>140000</v>
      </c>
      <c r="Q32" s="17">
        <f>P32*N32</f>
        <v>49000000</v>
      </c>
      <c r="R32" s="17"/>
    </row>
    <row r="33" spans="1:18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5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18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72000000</v>
      </c>
      <c r="R34" s="15"/>
    </row>
    <row r="35" spans="1:18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v>33</v>
      </c>
      <c r="G35" s="15" t="s">
        <v>39</v>
      </c>
      <c r="H35" s="15" t="s">
        <v>23</v>
      </c>
      <c r="I35" s="9">
        <v>2</v>
      </c>
      <c r="J35" s="15" t="s">
        <v>25</v>
      </c>
      <c r="K35" s="15"/>
      <c r="L35" s="15"/>
      <c r="M35" s="15"/>
      <c r="N35" s="15">
        <f>C35*F35*I35</f>
        <v>1056</v>
      </c>
      <c r="O35" s="16" t="s">
        <v>40</v>
      </c>
      <c r="P35" s="15">
        <v>25000</v>
      </c>
      <c r="Q35" s="17">
        <f>P35*N35</f>
        <v>26400000</v>
      </c>
      <c r="R35" s="17"/>
    </row>
    <row r="36" spans="1:18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38</v>
      </c>
      <c r="G36" s="15" t="s">
        <v>39</v>
      </c>
      <c r="H36" s="15" t="s">
        <v>23</v>
      </c>
      <c r="I36" s="9">
        <v>3</v>
      </c>
      <c r="J36" s="15" t="s">
        <v>25</v>
      </c>
      <c r="K36" s="15"/>
      <c r="L36" s="15"/>
      <c r="M36" s="15"/>
      <c r="N36" s="15">
        <f>C36*F36*I36</f>
        <v>1824</v>
      </c>
      <c r="O36" s="16" t="s">
        <v>40</v>
      </c>
      <c r="P36" s="15">
        <v>25000</v>
      </c>
      <c r="Q36" s="17">
        <f>P36*N36</f>
        <v>45600000</v>
      </c>
      <c r="R36" s="17"/>
    </row>
    <row r="37" spans="1:18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18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/>
      <c r="R38" s="9">
        <f>Q38/16</f>
        <v>0</v>
      </c>
    </row>
    <row r="39" spans="1:18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719800000</v>
      </c>
      <c r="R39" s="15"/>
    </row>
    <row r="40" spans="1:18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</row>
    <row r="41" spans="1:18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/>
      <c r="J41" s="15" t="s">
        <v>25</v>
      </c>
      <c r="K41" s="15"/>
      <c r="L41" s="15"/>
      <c r="M41" s="15"/>
      <c r="N41" s="15">
        <f t="shared" ref="N41:N46" si="2">C41*F41*I41</f>
        <v>0</v>
      </c>
      <c r="O41" s="16" t="s">
        <v>26</v>
      </c>
      <c r="P41" s="15">
        <v>200000</v>
      </c>
      <c r="Q41" s="17">
        <f t="shared" ref="Q41:Q49" si="3">P41*N41</f>
        <v>0</v>
      </c>
      <c r="R41" s="17"/>
    </row>
    <row r="42" spans="1:18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2"/>
        <v>32</v>
      </c>
      <c r="O42" s="16" t="s">
        <v>28</v>
      </c>
      <c r="P42" s="15">
        <v>250000</v>
      </c>
      <c r="Q42" s="17">
        <f t="shared" si="3"/>
        <v>8000000</v>
      </c>
      <c r="R42" s="17"/>
    </row>
    <row r="43" spans="1:18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30</v>
      </c>
      <c r="P43" s="15">
        <v>250000</v>
      </c>
      <c r="Q43" s="17">
        <f t="shared" si="3"/>
        <v>8000000</v>
      </c>
      <c r="R43" s="17"/>
    </row>
    <row r="44" spans="1:18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32</v>
      </c>
      <c r="P44" s="15">
        <v>450000</v>
      </c>
      <c r="Q44" s="17">
        <f t="shared" si="3"/>
        <v>14400000</v>
      </c>
      <c r="R44" s="17"/>
    </row>
    <row r="45" spans="1:18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32</v>
      </c>
      <c r="P45" s="15">
        <v>350000</v>
      </c>
      <c r="Q45" s="17"/>
      <c r="R45" s="17"/>
    </row>
    <row r="46" spans="1:18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2"/>
        <v>32</v>
      </c>
      <c r="O46" s="16" t="s">
        <v>26</v>
      </c>
      <c r="P46" s="15">
        <v>300000</v>
      </c>
      <c r="Q46" s="17">
        <f t="shared" si="3"/>
        <v>9600000</v>
      </c>
      <c r="R46" s="17"/>
    </row>
    <row r="47" spans="1:18" s="1" customFormat="1" ht="16.5">
      <c r="A47" s="12"/>
      <c r="B47" s="18" t="s">
        <v>155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3"/>
        <v>15000000</v>
      </c>
      <c r="R47" s="17" t="s">
        <v>36</v>
      </c>
    </row>
    <row r="48" spans="1:18" s="1" customFormat="1" ht="16.5">
      <c r="A48" s="12"/>
      <c r="B48" s="18" t="s">
        <v>156</v>
      </c>
      <c r="C48" s="19">
        <v>1</v>
      </c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1</v>
      </c>
      <c r="O48" s="16" t="s">
        <v>25</v>
      </c>
      <c r="P48" s="20">
        <v>15000000</v>
      </c>
      <c r="Q48" s="17">
        <f t="shared" si="3"/>
        <v>15000000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3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135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2160</v>
      </c>
      <c r="O51" s="16" t="s">
        <v>40</v>
      </c>
      <c r="P51" s="15">
        <v>150000</v>
      </c>
      <c r="Q51" s="17">
        <f>P51*N51</f>
        <v>324000000</v>
      </c>
      <c r="R51" s="17" t="s">
        <v>65</v>
      </c>
    </row>
    <row r="52" spans="1:18" s="1" customFormat="1" ht="16.5">
      <c r="A52" s="12"/>
      <c r="B52" s="18" t="s">
        <v>160</v>
      </c>
      <c r="C52" s="13">
        <v>16</v>
      </c>
      <c r="D52" s="14" t="s">
        <v>22</v>
      </c>
      <c r="E52" s="15" t="s">
        <v>23</v>
      </c>
      <c r="F52" s="39">
        <v>135</v>
      </c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2160</v>
      </c>
      <c r="O52" s="16" t="s">
        <v>40</v>
      </c>
      <c r="P52" s="15">
        <v>150000</v>
      </c>
      <c r="Q52" s="17">
        <f>P52*N52</f>
        <v>324000000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2</v>
      </c>
      <c r="J53" s="15" t="s">
        <v>25</v>
      </c>
      <c r="K53" s="15"/>
      <c r="L53" s="15"/>
      <c r="M53" s="15"/>
      <c r="N53" s="15">
        <f>C53*F53*I53</f>
        <v>32</v>
      </c>
      <c r="O53" s="16" t="s">
        <v>43</v>
      </c>
      <c r="P53" s="15">
        <v>25000</v>
      </c>
      <c r="Q53" s="17">
        <f>P53*N53</f>
        <v>800000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13">
        <v>2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2</v>
      </c>
      <c r="O55" s="16" t="s">
        <v>25</v>
      </c>
      <c r="P55" s="15">
        <v>500000</v>
      </c>
      <c r="Q55" s="17">
        <f>P55*N55</f>
        <v>1000000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2</v>
      </c>
      <c r="J57" s="15" t="s">
        <v>25</v>
      </c>
      <c r="K57" s="15"/>
      <c r="L57" s="15"/>
      <c r="M57" s="15"/>
      <c r="N57" s="15">
        <f>C57*F57</f>
        <v>16</v>
      </c>
      <c r="O57" s="16" t="s">
        <v>26</v>
      </c>
      <c r="P57" s="15">
        <v>20000</v>
      </c>
      <c r="Q57" s="17">
        <f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1</v>
      </c>
      <c r="J58" s="15" t="s">
        <v>25</v>
      </c>
      <c r="K58" s="15"/>
      <c r="L58" s="15"/>
      <c r="M58" s="15"/>
      <c r="N58" s="15">
        <f>C58*F58</f>
        <v>48</v>
      </c>
      <c r="O58" s="16" t="s">
        <v>26</v>
      </c>
      <c r="P58" s="15"/>
      <c r="Q58" s="17">
        <f>P58*N58</f>
        <v>0</v>
      </c>
      <c r="R58" s="17"/>
    </row>
    <row r="59" spans="1:18" s="1" customFormat="1" ht="12.6" customHeight="1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8000000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40</v>
      </c>
      <c r="O61" s="16" t="s">
        <v>55</v>
      </c>
      <c r="P61" s="15">
        <v>100000</v>
      </c>
      <c r="Q61" s="17">
        <f>P61*N61</f>
        <v>4000000</v>
      </c>
      <c r="R61" s="17"/>
    </row>
    <row r="62" spans="1:18" s="1" customFormat="1" ht="23.25" customHeight="1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140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23.25" customHeight="1">
      <c r="A63" s="12"/>
      <c r="B63" s="18" t="s">
        <v>58</v>
      </c>
      <c r="C63" s="19"/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56000000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1</v>
      </c>
      <c r="J65" s="15" t="s">
        <v>25</v>
      </c>
      <c r="K65" s="15"/>
      <c r="L65" s="15"/>
      <c r="M65" s="15"/>
      <c r="N65" s="15">
        <f>C65*F65*I65</f>
        <v>16</v>
      </c>
      <c r="O65" s="16" t="s">
        <v>70</v>
      </c>
      <c r="P65" s="15">
        <v>3000000</v>
      </c>
      <c r="Q65" s="17">
        <f>P65*N65</f>
        <v>48000000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8">
        <v>1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16</v>
      </c>
      <c r="O66" s="16" t="s">
        <v>26</v>
      </c>
      <c r="P66" s="15">
        <v>500000</v>
      </c>
      <c r="Q66" s="17">
        <f>P66*N66</f>
        <v>8000000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>
        <f>Q69+Q81+Q83+Q86+Q95</f>
        <v>194355000</v>
      </c>
      <c r="R68" s="9">
        <f>Q68/4</f>
        <v>48588750</v>
      </c>
      <c r="S68" s="55">
        <f>R68/16</f>
        <v>3036796.875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SUM(Q71:Q80)</f>
        <v>134700000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>
        <v>3</v>
      </c>
      <c r="J71" s="15" t="s">
        <v>25</v>
      </c>
      <c r="K71" s="15"/>
      <c r="L71" s="15"/>
      <c r="M71" s="15"/>
      <c r="N71" s="15">
        <f>C71*F71*I71</f>
        <v>48</v>
      </c>
      <c r="O71" s="16" t="s">
        <v>26</v>
      </c>
      <c r="P71" s="15">
        <v>200000</v>
      </c>
      <c r="Q71" s="17">
        <f>P71*N71</f>
        <v>9600000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3</v>
      </c>
      <c r="J72" s="15" t="s">
        <v>25</v>
      </c>
      <c r="K72" s="15"/>
      <c r="L72" s="15"/>
      <c r="M72" s="15"/>
      <c r="N72" s="15">
        <f>C72*F72*I72</f>
        <v>48</v>
      </c>
      <c r="O72" s="16" t="s">
        <v>28</v>
      </c>
      <c r="P72" s="15">
        <v>250000</v>
      </c>
      <c r="Q72" s="17">
        <f>P72*N72</f>
        <v>12000000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3</v>
      </c>
      <c r="J73" s="15" t="s">
        <v>25</v>
      </c>
      <c r="K73" s="15"/>
      <c r="L73" s="15"/>
      <c r="M73" s="15"/>
      <c r="N73" s="15">
        <f>C73*F73*I73</f>
        <v>48</v>
      </c>
      <c r="O73" s="16" t="s">
        <v>26</v>
      </c>
      <c r="P73" s="15">
        <v>300000</v>
      </c>
      <c r="Q73" s="17">
        <f>P73*N73</f>
        <v>14400000</v>
      </c>
      <c r="R73" s="17"/>
    </row>
    <row r="74" spans="1:19" s="1" customFormat="1" ht="16.5">
      <c r="A74" s="12"/>
      <c r="B74" s="18" t="s">
        <v>186</v>
      </c>
      <c r="C74" s="19">
        <v>3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3</v>
      </c>
      <c r="O74" s="16" t="s">
        <v>25</v>
      </c>
      <c r="P74" s="20">
        <v>16000000</v>
      </c>
      <c r="Q74" s="17">
        <f>P74*N74</f>
        <v>48000000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>P75*N75</f>
        <v>0</v>
      </c>
      <c r="R75" s="17" t="s">
        <v>36</v>
      </c>
    </row>
    <row r="76" spans="1:19" s="1" customFormat="1" ht="16.5">
      <c r="A76" s="12"/>
      <c r="B76" s="18" t="s">
        <v>37</v>
      </c>
      <c r="C76" s="13"/>
      <c r="D76" s="14"/>
      <c r="E76" s="15"/>
      <c r="F76" s="38"/>
      <c r="G76" s="15"/>
      <c r="H76" s="15"/>
      <c r="I76" s="9"/>
      <c r="J76" s="15"/>
      <c r="K76" s="15"/>
      <c r="L76" s="15"/>
      <c r="M76" s="15"/>
      <c r="N76" s="15"/>
      <c r="O76" s="16"/>
      <c r="P76" s="15"/>
      <c r="Q76" s="15"/>
      <c r="R76" s="15"/>
    </row>
    <row r="77" spans="1:19" s="1" customFormat="1" ht="16.5">
      <c r="A77" s="12"/>
      <c r="B77" s="18" t="s">
        <v>168</v>
      </c>
      <c r="C77" s="13">
        <v>16</v>
      </c>
      <c r="D77" s="14" t="s">
        <v>22</v>
      </c>
      <c r="E77" s="15" t="s">
        <v>23</v>
      </c>
      <c r="F77" s="39">
        <v>25</v>
      </c>
      <c r="G77" s="15" t="s">
        <v>39</v>
      </c>
      <c r="H77" s="15" t="s">
        <v>23</v>
      </c>
      <c r="I77" s="9">
        <v>3</v>
      </c>
      <c r="J77" s="15" t="s">
        <v>25</v>
      </c>
      <c r="K77" s="15"/>
      <c r="L77" s="15"/>
      <c r="M77" s="15"/>
      <c r="N77" s="15">
        <f>C77*F77*I77</f>
        <v>1200</v>
      </c>
      <c r="O77" s="16" t="s">
        <v>40</v>
      </c>
      <c r="P77" s="15">
        <v>40000</v>
      </c>
      <c r="Q77" s="17">
        <f>P77*N77</f>
        <v>48000000</v>
      </c>
      <c r="R77" s="17" t="s">
        <v>41</v>
      </c>
    </row>
    <row r="78" spans="1:19" s="1" customFormat="1" ht="16.5">
      <c r="A78" s="12"/>
      <c r="B78" s="18" t="s">
        <v>42</v>
      </c>
      <c r="C78" s="13">
        <v>16</v>
      </c>
      <c r="D78" s="14" t="s">
        <v>22</v>
      </c>
      <c r="E78" s="15" t="s">
        <v>23</v>
      </c>
      <c r="F78" s="38">
        <v>1</v>
      </c>
      <c r="G78" s="15" t="s">
        <v>43</v>
      </c>
      <c r="H78" s="15" t="s">
        <v>23</v>
      </c>
      <c r="I78" s="9">
        <v>3</v>
      </c>
      <c r="J78" s="15" t="s">
        <v>25</v>
      </c>
      <c r="K78" s="15"/>
      <c r="L78" s="15"/>
      <c r="M78" s="15"/>
      <c r="N78" s="15">
        <f>C78*F78*I78</f>
        <v>48</v>
      </c>
      <c r="O78" s="16" t="s">
        <v>43</v>
      </c>
      <c r="P78" s="15">
        <v>25000</v>
      </c>
      <c r="Q78" s="17">
        <f>P78*N84</f>
        <v>1200000</v>
      </c>
      <c r="R78" s="17"/>
    </row>
    <row r="79" spans="1:19" s="1" customFormat="1" ht="16.5">
      <c r="A79" s="12"/>
      <c r="B79" s="18" t="s">
        <v>44</v>
      </c>
      <c r="C79" s="13"/>
      <c r="D79" s="14"/>
      <c r="E79" s="15"/>
      <c r="F79" s="38"/>
      <c r="G79" s="15"/>
      <c r="H79" s="15"/>
      <c r="I79" s="9"/>
      <c r="J79" s="15"/>
      <c r="K79" s="15"/>
      <c r="L79" s="15"/>
      <c r="M79" s="15"/>
      <c r="N79" s="15"/>
      <c r="O79" s="16"/>
      <c r="P79" s="15"/>
      <c r="Q79" s="15"/>
      <c r="R79" s="15"/>
    </row>
    <row r="80" spans="1:19" s="1" customFormat="1" ht="16.5">
      <c r="A80" s="12"/>
      <c r="B80" s="18" t="s">
        <v>45</v>
      </c>
      <c r="C80" s="13">
        <v>3</v>
      </c>
      <c r="D80" s="14" t="s">
        <v>25</v>
      </c>
      <c r="E80" s="15"/>
      <c r="F80" s="38"/>
      <c r="G80" s="15"/>
      <c r="H80" s="15"/>
      <c r="I80" s="9"/>
      <c r="J80" s="15"/>
      <c r="K80" s="15"/>
      <c r="L80" s="15"/>
      <c r="M80" s="15"/>
      <c r="N80" s="13">
        <f>C80</f>
        <v>3</v>
      </c>
      <c r="O80" s="16" t="s">
        <v>25</v>
      </c>
      <c r="P80" s="15">
        <v>500000</v>
      </c>
      <c r="Q80" s="17">
        <f>P80*N80</f>
        <v>1500000</v>
      </c>
      <c r="R80" s="17"/>
    </row>
    <row r="81" spans="1:18" s="1" customFormat="1" ht="16.5">
      <c r="A81" s="94" t="s">
        <v>102</v>
      </c>
      <c r="B81" s="69" t="s">
        <v>103</v>
      </c>
      <c r="C81" s="70"/>
      <c r="D81" s="70"/>
      <c r="E81" s="70"/>
      <c r="F81" s="71"/>
      <c r="G81" s="70"/>
      <c r="H81" s="70"/>
      <c r="I81" s="70"/>
      <c r="J81" s="70"/>
      <c r="K81" s="70"/>
      <c r="L81" s="70"/>
      <c r="M81" s="70"/>
      <c r="N81" s="72"/>
      <c r="O81" s="70"/>
      <c r="P81" s="72"/>
      <c r="Q81" s="73">
        <f>Q82</f>
        <v>900000</v>
      </c>
      <c r="R81" s="17"/>
    </row>
    <row r="82" spans="1:18" s="1" customFormat="1" ht="16.5">
      <c r="A82" s="67"/>
      <c r="B82" s="65" t="s">
        <v>104</v>
      </c>
      <c r="C82" s="76">
        <v>3</v>
      </c>
      <c r="D82" s="77" t="s">
        <v>22</v>
      </c>
      <c r="E82" s="78" t="s">
        <v>23</v>
      </c>
      <c r="F82" s="79">
        <v>1</v>
      </c>
      <c r="G82" s="78" t="s">
        <v>116</v>
      </c>
      <c r="H82" s="78" t="s">
        <v>23</v>
      </c>
      <c r="I82" s="80">
        <v>1</v>
      </c>
      <c r="J82" s="78" t="s">
        <v>25</v>
      </c>
      <c r="K82" s="78"/>
      <c r="L82" s="78"/>
      <c r="M82" s="78"/>
      <c r="N82" s="78">
        <f>C82*F82*I82</f>
        <v>3</v>
      </c>
      <c r="O82" s="66"/>
      <c r="P82" s="81">
        <v>300000</v>
      </c>
      <c r="Q82" s="68">
        <f>N82*P82</f>
        <v>900000</v>
      </c>
      <c r="R82" s="17"/>
    </row>
    <row r="83" spans="1:18" s="1" customFormat="1" ht="16.5">
      <c r="A83" s="12" t="s">
        <v>46</v>
      </c>
      <c r="B83" s="18" t="s">
        <v>47</v>
      </c>
      <c r="C83" s="13"/>
      <c r="D83" s="14"/>
      <c r="E83" s="15"/>
      <c r="F83" s="38"/>
      <c r="G83" s="15"/>
      <c r="H83" s="15"/>
      <c r="I83" s="9"/>
      <c r="J83" s="15"/>
      <c r="K83" s="15"/>
      <c r="L83" s="15"/>
      <c r="M83" s="15"/>
      <c r="N83" s="15"/>
      <c r="O83" s="16"/>
      <c r="P83" s="15"/>
      <c r="Q83" s="15">
        <f>SUM(Q84:Q85)</f>
        <v>960000</v>
      </c>
      <c r="R83" s="15"/>
    </row>
    <row r="84" spans="1:18" s="1" customFormat="1" ht="16.5">
      <c r="A84" s="12"/>
      <c r="B84" s="31" t="s">
        <v>48</v>
      </c>
      <c r="C84" s="13">
        <v>16</v>
      </c>
      <c r="D84" s="14" t="s">
        <v>22</v>
      </c>
      <c r="E84" s="15" t="s">
        <v>23</v>
      </c>
      <c r="F84" s="38">
        <v>1</v>
      </c>
      <c r="G84" s="15" t="s">
        <v>25</v>
      </c>
      <c r="H84" s="15" t="s">
        <v>23</v>
      </c>
      <c r="I84" s="9">
        <v>3</v>
      </c>
      <c r="J84" s="15" t="s">
        <v>25</v>
      </c>
      <c r="K84" s="15"/>
      <c r="L84" s="15"/>
      <c r="M84" s="15"/>
      <c r="N84" s="15">
        <f>C84*F84*I84</f>
        <v>48</v>
      </c>
      <c r="O84" s="16" t="s">
        <v>26</v>
      </c>
      <c r="P84" s="15">
        <v>20000</v>
      </c>
      <c r="Q84" s="17">
        <f>N84*P84</f>
        <v>960000</v>
      </c>
      <c r="R84" s="15" t="s">
        <v>49</v>
      </c>
    </row>
    <row r="85" spans="1:18" s="1" customFormat="1" ht="16.5">
      <c r="A85" s="12"/>
      <c r="B85" s="32" t="s">
        <v>50</v>
      </c>
      <c r="C85" s="13">
        <v>16</v>
      </c>
      <c r="D85" s="14" t="s">
        <v>22</v>
      </c>
      <c r="E85" s="15" t="s">
        <v>23</v>
      </c>
      <c r="F85" s="38">
        <v>3</v>
      </c>
      <c r="G85" s="15" t="s">
        <v>51</v>
      </c>
      <c r="H85" s="15" t="s">
        <v>23</v>
      </c>
      <c r="I85" s="9">
        <v>3</v>
      </c>
      <c r="J85" s="15" t="s">
        <v>25</v>
      </c>
      <c r="K85" s="15"/>
      <c r="L85" s="15"/>
      <c r="M85" s="15"/>
      <c r="N85" s="15">
        <f>C85*F85</f>
        <v>48</v>
      </c>
      <c r="O85" s="16" t="s">
        <v>26</v>
      </c>
      <c r="P85" s="15">
        <v>0</v>
      </c>
      <c r="Q85" s="17">
        <f>P85*N85</f>
        <v>0</v>
      </c>
      <c r="R85" s="17"/>
    </row>
    <row r="86" spans="1:18" s="1" customFormat="1" ht="16.5">
      <c r="A86" s="12">
        <v>524111</v>
      </c>
      <c r="B86" s="18" t="s">
        <v>67</v>
      </c>
      <c r="C86" s="13"/>
      <c r="D86" s="14"/>
      <c r="E86" s="15"/>
      <c r="F86" s="38"/>
      <c r="G86" s="15"/>
      <c r="H86" s="15"/>
      <c r="I86" s="9"/>
      <c r="J86" s="15"/>
      <c r="K86" s="15"/>
      <c r="L86" s="15"/>
      <c r="M86" s="15"/>
      <c r="N86" s="15"/>
      <c r="O86" s="16"/>
      <c r="P86" s="15"/>
      <c r="Q86" s="15">
        <f>SUM(Q87:Q93)</f>
        <v>25920000</v>
      </c>
      <c r="R86" s="15"/>
    </row>
    <row r="87" spans="1:18" s="1" customFormat="1" ht="16.5">
      <c r="A87" s="12"/>
      <c r="B87" s="18" t="s">
        <v>74</v>
      </c>
      <c r="C87" s="15">
        <v>2</v>
      </c>
      <c r="D87" s="15" t="s">
        <v>69</v>
      </c>
      <c r="E87" s="15" t="s">
        <v>23</v>
      </c>
      <c r="F87" s="37">
        <v>3</v>
      </c>
      <c r="G87" s="15" t="s">
        <v>25</v>
      </c>
      <c r="H87" s="15"/>
      <c r="I87" s="9"/>
      <c r="J87" s="15"/>
      <c r="K87" s="15"/>
      <c r="L87" s="15"/>
      <c r="M87" s="15"/>
      <c r="N87" s="15">
        <f>C87*F87</f>
        <v>6</v>
      </c>
      <c r="O87" s="16" t="s">
        <v>70</v>
      </c>
      <c r="P87" s="15">
        <v>750000</v>
      </c>
      <c r="Q87" s="17">
        <f t="shared" ref="Q87:Q93" si="4">P87*N87</f>
        <v>4500000</v>
      </c>
      <c r="R87" s="17" t="s">
        <v>71</v>
      </c>
    </row>
    <row r="88" spans="1:18" s="1" customFormat="1" ht="16.5">
      <c r="A88" s="12"/>
      <c r="B88" s="31" t="s">
        <v>75</v>
      </c>
      <c r="C88" s="13">
        <v>1</v>
      </c>
      <c r="D88" s="14" t="s">
        <v>22</v>
      </c>
      <c r="E88" s="15" t="s">
        <v>23</v>
      </c>
      <c r="F88" s="38">
        <v>2</v>
      </c>
      <c r="G88" s="15" t="s">
        <v>69</v>
      </c>
      <c r="H88" s="15" t="s">
        <v>23</v>
      </c>
      <c r="I88" s="9">
        <v>3</v>
      </c>
      <c r="J88" s="15" t="s">
        <v>25</v>
      </c>
      <c r="K88" s="15"/>
      <c r="L88" s="15"/>
      <c r="M88" s="15"/>
      <c r="N88" s="15">
        <f>C88*F88*I88</f>
        <v>6</v>
      </c>
      <c r="O88" s="16" t="s">
        <v>70</v>
      </c>
      <c r="P88" s="15">
        <v>200000</v>
      </c>
      <c r="Q88" s="17">
        <f t="shared" si="4"/>
        <v>1200000</v>
      </c>
      <c r="R88" s="51" t="s">
        <v>87</v>
      </c>
    </row>
    <row r="89" spans="1:18" s="1" customFormat="1" ht="16.5">
      <c r="A89" s="12"/>
      <c r="B89" s="31" t="s">
        <v>76</v>
      </c>
      <c r="C89" s="13">
        <v>1</v>
      </c>
      <c r="D89" s="14" t="s">
        <v>22</v>
      </c>
      <c r="E89" s="15" t="s">
        <v>23</v>
      </c>
      <c r="F89" s="39">
        <v>20</v>
      </c>
      <c r="G89" s="15" t="s">
        <v>39</v>
      </c>
      <c r="H89" s="15" t="s">
        <v>23</v>
      </c>
      <c r="I89" s="9">
        <v>3</v>
      </c>
      <c r="J89" s="15" t="s">
        <v>25</v>
      </c>
      <c r="K89" s="15"/>
      <c r="L89" s="15"/>
      <c r="M89" s="15"/>
      <c r="N89" s="15">
        <f>C89*F89*I89</f>
        <v>60</v>
      </c>
      <c r="O89" s="16" t="s">
        <v>40</v>
      </c>
      <c r="P89" s="15">
        <v>150000</v>
      </c>
      <c r="Q89" s="17">
        <f t="shared" si="4"/>
        <v>9000000</v>
      </c>
      <c r="R89" s="51" t="s">
        <v>87</v>
      </c>
    </row>
    <row r="90" spans="1:18" s="1" customFormat="1" ht="16.5">
      <c r="A90" s="12"/>
      <c r="B90" s="31" t="s">
        <v>78</v>
      </c>
      <c r="C90" s="13">
        <v>1</v>
      </c>
      <c r="D90" s="14" t="s">
        <v>22</v>
      </c>
      <c r="E90" s="15" t="s">
        <v>23</v>
      </c>
      <c r="F90" s="37">
        <v>3</v>
      </c>
      <c r="G90" s="15" t="s">
        <v>25</v>
      </c>
      <c r="H90" s="15"/>
      <c r="I90" s="9"/>
      <c r="J90" s="15"/>
      <c r="K90" s="15"/>
      <c r="L90" s="15"/>
      <c r="M90" s="15"/>
      <c r="N90" s="15">
        <f>C90*F90</f>
        <v>3</v>
      </c>
      <c r="O90" s="16" t="s">
        <v>26</v>
      </c>
      <c r="P90" s="15">
        <v>1500000</v>
      </c>
      <c r="Q90" s="17">
        <f>P90*N90</f>
        <v>4500000</v>
      </c>
      <c r="R90" s="51" t="s">
        <v>87</v>
      </c>
    </row>
    <row r="91" spans="1:18" s="1" customFormat="1" ht="16.5">
      <c r="A91" s="42"/>
      <c r="B91" s="52" t="s">
        <v>77</v>
      </c>
      <c r="C91" s="43">
        <v>1</v>
      </c>
      <c r="D91" s="44" t="s">
        <v>22</v>
      </c>
      <c r="E91" s="45" t="s">
        <v>23</v>
      </c>
      <c r="F91" s="46">
        <v>3</v>
      </c>
      <c r="G91" s="45" t="s">
        <v>39</v>
      </c>
      <c r="H91" s="45" t="s">
        <v>23</v>
      </c>
      <c r="I91" s="47">
        <v>3</v>
      </c>
      <c r="J91" s="45" t="s">
        <v>25</v>
      </c>
      <c r="K91" s="45"/>
      <c r="L91" s="45"/>
      <c r="M91" s="45"/>
      <c r="N91" s="45">
        <f>C91*F91*I91</f>
        <v>9</v>
      </c>
      <c r="O91" s="48" t="s">
        <v>40</v>
      </c>
      <c r="P91" s="45">
        <v>380000</v>
      </c>
      <c r="Q91" s="49">
        <f t="shared" si="4"/>
        <v>3420000</v>
      </c>
      <c r="R91" s="49" t="s">
        <v>86</v>
      </c>
    </row>
    <row r="92" spans="1:18" ht="16.5">
      <c r="A92" s="50"/>
      <c r="B92" s="52" t="s">
        <v>85</v>
      </c>
      <c r="C92" s="43">
        <v>1</v>
      </c>
      <c r="D92" s="44" t="s">
        <v>22</v>
      </c>
      <c r="E92" s="45" t="s">
        <v>23</v>
      </c>
      <c r="F92" s="46">
        <v>2</v>
      </c>
      <c r="G92" s="45" t="s">
        <v>39</v>
      </c>
      <c r="H92" s="45" t="s">
        <v>23</v>
      </c>
      <c r="I92" s="47">
        <v>3</v>
      </c>
      <c r="J92" s="45" t="s">
        <v>25</v>
      </c>
      <c r="K92" s="45"/>
      <c r="L92" s="45"/>
      <c r="M92" s="45"/>
      <c r="N92" s="45">
        <f>C92*F92*I92</f>
        <v>6</v>
      </c>
      <c r="O92" s="48" t="s">
        <v>40</v>
      </c>
      <c r="P92" s="45">
        <v>350000</v>
      </c>
      <c r="Q92" s="49">
        <f t="shared" si="4"/>
        <v>2100000</v>
      </c>
      <c r="R92" s="49" t="s">
        <v>86</v>
      </c>
    </row>
    <row r="93" spans="1:18" s="1" customFormat="1" ht="16.5">
      <c r="A93" s="42"/>
      <c r="B93" s="52" t="s">
        <v>79</v>
      </c>
      <c r="C93" s="43">
        <v>1</v>
      </c>
      <c r="D93" s="44" t="s">
        <v>22</v>
      </c>
      <c r="E93" s="45" t="s">
        <v>23</v>
      </c>
      <c r="F93" s="46">
        <v>2</v>
      </c>
      <c r="G93" s="45" t="s">
        <v>69</v>
      </c>
      <c r="H93" s="45" t="s">
        <v>23</v>
      </c>
      <c r="I93" s="47">
        <v>3</v>
      </c>
      <c r="J93" s="45" t="s">
        <v>25</v>
      </c>
      <c r="K93" s="45"/>
      <c r="L93" s="45"/>
      <c r="M93" s="45"/>
      <c r="N93" s="45">
        <f>C93*F93*I93</f>
        <v>6</v>
      </c>
      <c r="O93" s="48" t="s">
        <v>70</v>
      </c>
      <c r="P93" s="45">
        <v>200000</v>
      </c>
      <c r="Q93" s="49">
        <f t="shared" si="4"/>
        <v>1200000</v>
      </c>
      <c r="R93" s="49" t="s">
        <v>86</v>
      </c>
    </row>
    <row r="94" spans="1:18" s="28" customFormat="1" ht="16.5">
      <c r="A94" s="21"/>
      <c r="B94" s="33" t="s">
        <v>63</v>
      </c>
      <c r="C94" s="22">
        <v>16</v>
      </c>
      <c r="D94" s="23" t="s">
        <v>22</v>
      </c>
      <c r="E94" s="24" t="s">
        <v>23</v>
      </c>
      <c r="F94" s="40">
        <v>2</v>
      </c>
      <c r="G94" s="24" t="s">
        <v>51</v>
      </c>
      <c r="H94" s="24" t="s">
        <v>23</v>
      </c>
      <c r="I94" s="25">
        <v>4</v>
      </c>
      <c r="J94" s="24" t="s">
        <v>25</v>
      </c>
      <c r="K94" s="24"/>
      <c r="L94" s="24"/>
      <c r="M94" s="24"/>
      <c r="N94" s="24">
        <f>C94*F94*I94</f>
        <v>128</v>
      </c>
      <c r="O94" s="26" t="s">
        <v>25</v>
      </c>
      <c r="P94" s="24">
        <v>0</v>
      </c>
      <c r="Q94" s="27">
        <f>P94*N94</f>
        <v>0</v>
      </c>
      <c r="R94" s="27"/>
    </row>
    <row r="95" spans="1:18" s="1" customFormat="1" ht="16.5">
      <c r="A95" s="12" t="s">
        <v>59</v>
      </c>
      <c r="B95" s="18" t="s">
        <v>60</v>
      </c>
      <c r="C95" s="13"/>
      <c r="D95" s="14"/>
      <c r="E95" s="15"/>
      <c r="F95" s="38"/>
      <c r="G95" s="15"/>
      <c r="H95" s="15"/>
      <c r="I95" s="9"/>
      <c r="J95" s="15"/>
      <c r="K95" s="15"/>
      <c r="L95" s="15"/>
      <c r="M95" s="15"/>
      <c r="N95" s="15"/>
      <c r="O95" s="16"/>
      <c r="P95" s="15"/>
      <c r="Q95" s="15">
        <f>SUM(Q96:Q98)</f>
        <v>31875000</v>
      </c>
      <c r="R95" s="15"/>
    </row>
    <row r="96" spans="1:18" s="1" customFormat="1" ht="16.5">
      <c r="A96" s="12"/>
      <c r="B96" s="32" t="s">
        <v>61</v>
      </c>
      <c r="C96" s="13">
        <v>16</v>
      </c>
      <c r="D96" s="14" t="s">
        <v>22</v>
      </c>
      <c r="E96" s="15" t="s">
        <v>23</v>
      </c>
      <c r="F96" s="39">
        <v>0</v>
      </c>
      <c r="G96" s="15" t="s">
        <v>39</v>
      </c>
      <c r="H96" s="15" t="s">
        <v>23</v>
      </c>
      <c r="I96" s="9">
        <v>0</v>
      </c>
      <c r="J96" s="15" t="s">
        <v>25</v>
      </c>
      <c r="K96" s="15"/>
      <c r="L96" s="15"/>
      <c r="M96" s="15"/>
      <c r="N96" s="15">
        <f>C96*F96*I96</f>
        <v>0</v>
      </c>
      <c r="O96" s="16" t="s">
        <v>40</v>
      </c>
      <c r="P96" s="15">
        <v>25000</v>
      </c>
      <c r="Q96" s="17">
        <f>P96*N96</f>
        <v>0</v>
      </c>
      <c r="R96" s="17"/>
    </row>
    <row r="97" spans="1:19" s="1" customFormat="1" ht="16.5">
      <c r="A97" s="12"/>
      <c r="B97" s="31" t="s">
        <v>80</v>
      </c>
      <c r="C97" s="13">
        <v>16</v>
      </c>
      <c r="D97" s="14" t="s">
        <v>22</v>
      </c>
      <c r="E97" s="15" t="s">
        <v>23</v>
      </c>
      <c r="F97" s="39">
        <v>25</v>
      </c>
      <c r="G97" s="15" t="s">
        <v>39</v>
      </c>
      <c r="H97" s="15" t="s">
        <v>23</v>
      </c>
      <c r="I97" s="9">
        <v>3</v>
      </c>
      <c r="J97" s="15" t="s">
        <v>25</v>
      </c>
      <c r="K97" s="15"/>
      <c r="L97" s="15"/>
      <c r="M97" s="15"/>
      <c r="N97" s="15">
        <f>C97*F97*I97</f>
        <v>1200</v>
      </c>
      <c r="O97" s="16" t="s">
        <v>40</v>
      </c>
      <c r="P97" s="15">
        <v>25000</v>
      </c>
      <c r="Q97" s="17">
        <f>P97*N97</f>
        <v>30000000</v>
      </c>
      <c r="R97" s="17">
        <f>Q97/4</f>
        <v>7500000</v>
      </c>
      <c r="S97" s="55">
        <f>R97/16</f>
        <v>468750</v>
      </c>
    </row>
    <row r="98" spans="1:19" s="1" customFormat="1" ht="16.5">
      <c r="A98" s="12"/>
      <c r="B98" s="53" t="s">
        <v>81</v>
      </c>
      <c r="C98" s="13">
        <v>1</v>
      </c>
      <c r="D98" s="14" t="s">
        <v>22</v>
      </c>
      <c r="E98" s="15" t="s">
        <v>23</v>
      </c>
      <c r="F98" s="39">
        <v>25</v>
      </c>
      <c r="G98" s="15" t="s">
        <v>39</v>
      </c>
      <c r="H98" s="15" t="s">
        <v>23</v>
      </c>
      <c r="I98" s="9">
        <v>3</v>
      </c>
      <c r="J98" s="15" t="s">
        <v>25</v>
      </c>
      <c r="K98" s="15"/>
      <c r="L98" s="15"/>
      <c r="M98" s="15"/>
      <c r="N98" s="15">
        <f>C98*F98*I98</f>
        <v>75</v>
      </c>
      <c r="O98" s="16" t="s">
        <v>40</v>
      </c>
      <c r="P98" s="15">
        <v>25000</v>
      </c>
      <c r="Q98" s="17">
        <f>P98*N98</f>
        <v>1875000</v>
      </c>
      <c r="R98" s="17"/>
    </row>
    <row r="99" spans="1:19" s="91" customFormat="1" ht="16.5">
      <c r="A99" s="82"/>
      <c r="B99" s="89"/>
      <c r="C99" s="83"/>
      <c r="D99" s="84"/>
      <c r="E99" s="85"/>
      <c r="F99" s="90"/>
      <c r="G99" s="85"/>
      <c r="H99" s="85"/>
      <c r="I99" s="86"/>
      <c r="J99" s="85"/>
      <c r="K99" s="85"/>
      <c r="L99" s="85"/>
      <c r="M99" s="85"/>
      <c r="N99" s="85"/>
      <c r="O99" s="87"/>
      <c r="P99" s="85"/>
      <c r="Q99" s="88"/>
      <c r="R99" s="88"/>
    </row>
    <row r="100" spans="1:19">
      <c r="B100" s="54" t="s">
        <v>118</v>
      </c>
      <c r="Q100" s="74">
        <f>Q101+Q108+Q125</f>
        <v>45278000</v>
      </c>
      <c r="S100" s="103">
        <f>Q100/16</f>
        <v>2829875</v>
      </c>
    </row>
    <row r="101" spans="1:19">
      <c r="A101" s="56" t="s">
        <v>89</v>
      </c>
      <c r="B101" s="57" t="s">
        <v>90</v>
      </c>
      <c r="N101" s="58"/>
      <c r="P101" s="58"/>
      <c r="Q101" s="59">
        <f>Q102</f>
        <v>25000000</v>
      </c>
      <c r="R101" s="58"/>
      <c r="S101" s="58"/>
    </row>
    <row r="102" spans="1:19">
      <c r="A102" s="60" t="s">
        <v>18</v>
      </c>
      <c r="B102" s="57" t="s">
        <v>91</v>
      </c>
      <c r="N102" s="58"/>
      <c r="P102" s="58"/>
      <c r="Q102" s="61">
        <f>SUM(Q104:Q107)</f>
        <v>25000000</v>
      </c>
      <c r="R102" s="62"/>
      <c r="S102" s="60" t="s">
        <v>92</v>
      </c>
    </row>
    <row r="103" spans="1:19">
      <c r="A103" s="58"/>
      <c r="B103" s="57" t="s">
        <v>93</v>
      </c>
      <c r="N103" s="58"/>
      <c r="P103" s="58"/>
      <c r="Q103" s="58"/>
      <c r="R103" s="58"/>
      <c r="S103" s="58"/>
    </row>
    <row r="104" spans="1:19">
      <c r="A104" s="58"/>
      <c r="B104" s="57" t="s">
        <v>94</v>
      </c>
      <c r="C104" s="13">
        <v>16</v>
      </c>
      <c r="D104" s="14" t="s">
        <v>22</v>
      </c>
      <c r="E104" s="15" t="s">
        <v>23</v>
      </c>
      <c r="F104" s="38">
        <v>1</v>
      </c>
      <c r="G104" s="15" t="s">
        <v>24</v>
      </c>
      <c r="H104" s="15" t="s">
        <v>23</v>
      </c>
      <c r="I104" s="9">
        <v>1</v>
      </c>
      <c r="J104" s="15" t="s">
        <v>25</v>
      </c>
      <c r="K104" s="15"/>
      <c r="L104" s="15"/>
      <c r="M104" s="15"/>
      <c r="N104" s="15">
        <f>C104*F104*I104</f>
        <v>16</v>
      </c>
      <c r="P104" s="64">
        <v>325000</v>
      </c>
      <c r="Q104" s="61">
        <f>N104*P104</f>
        <v>5200000</v>
      </c>
      <c r="R104" s="58"/>
      <c r="S104" s="60"/>
    </row>
    <row r="105" spans="1:19">
      <c r="A105" s="58"/>
      <c r="B105" s="57" t="s">
        <v>95</v>
      </c>
      <c r="C105" s="13">
        <v>16</v>
      </c>
      <c r="D105" s="14" t="s">
        <v>22</v>
      </c>
      <c r="E105" s="15" t="s">
        <v>23</v>
      </c>
      <c r="F105" s="38">
        <v>1</v>
      </c>
      <c r="G105" s="15" t="s">
        <v>24</v>
      </c>
      <c r="H105" s="15" t="s">
        <v>23</v>
      </c>
      <c r="I105" s="9">
        <v>1</v>
      </c>
      <c r="J105" s="15" t="s">
        <v>25</v>
      </c>
      <c r="K105" s="15"/>
      <c r="L105" s="15"/>
      <c r="M105" s="15"/>
      <c r="N105" s="15">
        <f>C105*F105*I105</f>
        <v>16</v>
      </c>
      <c r="P105" s="64">
        <v>225000</v>
      </c>
      <c r="Q105" s="61">
        <f t="shared" ref="Q105:Q115" si="5">N105*P105</f>
        <v>3600000</v>
      </c>
      <c r="R105" s="58"/>
      <c r="S105" s="60"/>
    </row>
    <row r="106" spans="1:19">
      <c r="A106" s="58"/>
      <c r="B106" s="57" t="s">
        <v>96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28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200000</v>
      </c>
      <c r="Q106" s="61">
        <f t="shared" si="5"/>
        <v>3200000</v>
      </c>
      <c r="R106" s="58"/>
      <c r="S106" s="60"/>
    </row>
    <row r="107" spans="1:19">
      <c r="A107" s="58"/>
      <c r="B107" s="57" t="s">
        <v>97</v>
      </c>
      <c r="N107" s="63">
        <v>1</v>
      </c>
      <c r="P107" s="64">
        <v>13000000</v>
      </c>
      <c r="Q107" s="61">
        <f t="shared" si="5"/>
        <v>13000000</v>
      </c>
      <c r="R107" s="58"/>
      <c r="S107" s="60"/>
    </row>
    <row r="108" spans="1:19">
      <c r="A108" s="56" t="s">
        <v>98</v>
      </c>
      <c r="B108" s="57" t="s">
        <v>99</v>
      </c>
      <c r="N108" s="58"/>
      <c r="P108" s="58"/>
      <c r="Q108" s="61">
        <f>Q109+Q113+Q116+Q119+Q122</f>
        <v>19978000</v>
      </c>
      <c r="R108" s="58"/>
      <c r="S108" s="58"/>
    </row>
    <row r="109" spans="1:19" s="92" customFormat="1">
      <c r="A109" s="60" t="s">
        <v>18</v>
      </c>
      <c r="B109" s="57" t="s">
        <v>91</v>
      </c>
      <c r="F109" s="93"/>
      <c r="N109" s="58"/>
      <c r="P109" s="58"/>
      <c r="Q109" s="61">
        <f>SUM(Q110:Q112)</f>
        <v>11600000</v>
      </c>
      <c r="R109" s="62"/>
      <c r="S109" s="60" t="s">
        <v>92</v>
      </c>
    </row>
    <row r="110" spans="1:19" s="92" customFormat="1">
      <c r="A110" s="58"/>
      <c r="B110" s="57" t="s">
        <v>93</v>
      </c>
      <c r="F110" s="93"/>
      <c r="N110" s="58"/>
      <c r="P110" s="58"/>
      <c r="Q110" s="58"/>
      <c r="R110" s="58"/>
      <c r="S110" s="58"/>
    </row>
    <row r="111" spans="1:19" s="92" customFormat="1">
      <c r="A111" s="58"/>
      <c r="B111" s="57" t="s">
        <v>100</v>
      </c>
      <c r="C111" s="13">
        <v>16</v>
      </c>
      <c r="D111" s="14" t="s">
        <v>22</v>
      </c>
      <c r="E111" s="15" t="s">
        <v>23</v>
      </c>
      <c r="F111" s="38">
        <v>20</v>
      </c>
      <c r="G111" s="15" t="s">
        <v>114</v>
      </c>
      <c r="H111" s="15" t="s">
        <v>23</v>
      </c>
      <c r="I111" s="9">
        <v>1</v>
      </c>
      <c r="J111" s="15" t="s">
        <v>25</v>
      </c>
      <c r="K111" s="15"/>
      <c r="L111" s="15"/>
      <c r="M111" s="15"/>
      <c r="N111" s="15">
        <f>C111*F111*I111</f>
        <v>320</v>
      </c>
      <c r="P111" s="64">
        <v>35000</v>
      </c>
      <c r="Q111" s="61">
        <f t="shared" si="5"/>
        <v>11200000</v>
      </c>
      <c r="R111" s="58"/>
      <c r="S111" s="60"/>
    </row>
    <row r="112" spans="1:19" s="92" customFormat="1">
      <c r="A112" s="58"/>
      <c r="B112" s="57" t="s">
        <v>101</v>
      </c>
      <c r="C112" s="13">
        <v>16</v>
      </c>
      <c r="D112" s="14" t="s">
        <v>22</v>
      </c>
      <c r="E112" s="15" t="s">
        <v>23</v>
      </c>
      <c r="F112" s="38">
        <v>1</v>
      </c>
      <c r="G112" s="15" t="s">
        <v>43</v>
      </c>
      <c r="H112" s="15" t="s">
        <v>23</v>
      </c>
      <c r="I112" s="9">
        <v>1</v>
      </c>
      <c r="J112" s="15" t="s">
        <v>25</v>
      </c>
      <c r="K112" s="15"/>
      <c r="L112" s="15"/>
      <c r="M112" s="15"/>
      <c r="N112" s="15">
        <f>C112*F112*I112</f>
        <v>16</v>
      </c>
      <c r="P112" s="64">
        <v>25000</v>
      </c>
      <c r="Q112" s="61">
        <f t="shared" si="5"/>
        <v>400000</v>
      </c>
      <c r="R112" s="58"/>
      <c r="S112" s="60"/>
    </row>
    <row r="113" spans="1:19" s="92" customFormat="1">
      <c r="A113" s="60" t="s">
        <v>102</v>
      </c>
      <c r="B113" s="57" t="s">
        <v>103</v>
      </c>
      <c r="F113" s="93"/>
      <c r="N113" s="58"/>
      <c r="P113" s="58"/>
      <c r="Q113" s="61">
        <f>Q115</f>
        <v>900000</v>
      </c>
      <c r="R113" s="62"/>
      <c r="S113" s="60" t="s">
        <v>92</v>
      </c>
    </row>
    <row r="114" spans="1:19" s="92" customFormat="1">
      <c r="A114" s="58"/>
      <c r="B114" s="57" t="s">
        <v>93</v>
      </c>
      <c r="F114" s="93"/>
      <c r="N114" s="58"/>
      <c r="P114" s="58"/>
      <c r="Q114" s="58"/>
      <c r="R114" s="58"/>
      <c r="S114" s="58"/>
    </row>
    <row r="115" spans="1:19" s="92" customFormat="1">
      <c r="A115" s="58"/>
      <c r="B115" s="57" t="s">
        <v>104</v>
      </c>
      <c r="C115" s="13">
        <v>3</v>
      </c>
      <c r="D115" s="14" t="s">
        <v>22</v>
      </c>
      <c r="E115" s="15" t="s">
        <v>23</v>
      </c>
      <c r="F115" s="38">
        <v>1</v>
      </c>
      <c r="G115" s="15" t="s">
        <v>43</v>
      </c>
      <c r="H115" s="15" t="s">
        <v>23</v>
      </c>
      <c r="I115" s="9">
        <v>1</v>
      </c>
      <c r="J115" s="15" t="s">
        <v>25</v>
      </c>
      <c r="K115" s="15"/>
      <c r="L115" s="15"/>
      <c r="M115" s="15"/>
      <c r="N115" s="15">
        <f>C115*F115*I115</f>
        <v>3</v>
      </c>
      <c r="P115" s="64">
        <v>300000</v>
      </c>
      <c r="Q115" s="61">
        <f t="shared" si="5"/>
        <v>900000</v>
      </c>
      <c r="R115" s="58"/>
      <c r="S115" s="60"/>
    </row>
    <row r="116" spans="1:19" s="92" customFormat="1">
      <c r="A116" s="60" t="s">
        <v>46</v>
      </c>
      <c r="B116" s="57" t="s">
        <v>105</v>
      </c>
      <c r="F116" s="93"/>
      <c r="N116" s="58"/>
      <c r="P116" s="58"/>
      <c r="Q116" s="61">
        <f>Q118</f>
        <v>1000000</v>
      </c>
      <c r="R116" s="62"/>
      <c r="S116" s="60" t="s">
        <v>92</v>
      </c>
    </row>
    <row r="117" spans="1:19" s="92" customFormat="1">
      <c r="A117" s="58"/>
      <c r="B117" s="57" t="s">
        <v>93</v>
      </c>
      <c r="F117" s="93"/>
      <c r="N117" s="58"/>
      <c r="P117" s="58"/>
      <c r="Q117" s="58"/>
      <c r="R117" s="58"/>
      <c r="S117" s="58"/>
    </row>
    <row r="118" spans="1:19" s="92" customFormat="1">
      <c r="A118" s="58"/>
      <c r="B118" s="57" t="s">
        <v>106</v>
      </c>
      <c r="C118" s="13">
        <v>1</v>
      </c>
      <c r="D118" s="14" t="s">
        <v>22</v>
      </c>
      <c r="E118" s="15" t="s">
        <v>23</v>
      </c>
      <c r="F118" s="38">
        <v>20</v>
      </c>
      <c r="G118" s="15" t="s">
        <v>114</v>
      </c>
      <c r="H118" s="15" t="s">
        <v>23</v>
      </c>
      <c r="I118" s="9">
        <v>1</v>
      </c>
      <c r="J118" s="15" t="s">
        <v>25</v>
      </c>
      <c r="K118" s="15"/>
      <c r="L118" s="15"/>
      <c r="M118" s="15"/>
      <c r="N118" s="15">
        <f>C118*F118*I118</f>
        <v>20</v>
      </c>
      <c r="P118" s="64">
        <v>50000</v>
      </c>
      <c r="Q118" s="61">
        <f>N118*P118</f>
        <v>1000000</v>
      </c>
      <c r="R118" s="58"/>
      <c r="S118" s="60"/>
    </row>
    <row r="119" spans="1:19" s="92" customFormat="1">
      <c r="A119" s="60" t="s">
        <v>107</v>
      </c>
      <c r="B119" s="57" t="s">
        <v>108</v>
      </c>
      <c r="F119" s="93"/>
      <c r="N119" s="58"/>
      <c r="P119" s="58"/>
      <c r="Q119" s="61">
        <f>Q121</f>
        <v>1678000</v>
      </c>
      <c r="R119" s="62"/>
      <c r="S119" s="60" t="s">
        <v>92</v>
      </c>
    </row>
    <row r="120" spans="1:19" s="92" customFormat="1">
      <c r="A120" s="58"/>
      <c r="B120" s="57" t="s">
        <v>93</v>
      </c>
      <c r="F120" s="93"/>
      <c r="N120" s="58"/>
      <c r="P120" s="58"/>
      <c r="Q120" s="58"/>
      <c r="R120" s="58"/>
      <c r="S120" s="58"/>
    </row>
    <row r="121" spans="1:19" s="92" customFormat="1">
      <c r="A121" s="58"/>
      <c r="B121" s="57" t="s">
        <v>109</v>
      </c>
      <c r="C121" s="13">
        <v>2</v>
      </c>
      <c r="D121" s="14" t="s">
        <v>115</v>
      </c>
      <c r="E121" s="15" t="s">
        <v>23</v>
      </c>
      <c r="F121" s="38">
        <v>1</v>
      </c>
      <c r="G121" s="15" t="s">
        <v>25</v>
      </c>
      <c r="H121" s="15" t="s">
        <v>23</v>
      </c>
      <c r="I121" s="9">
        <v>1</v>
      </c>
      <c r="J121" s="15" t="s">
        <v>25</v>
      </c>
      <c r="K121" s="15"/>
      <c r="L121" s="15"/>
      <c r="M121" s="15"/>
      <c r="N121" s="15">
        <f>C121*F121*I121</f>
        <v>2</v>
      </c>
      <c r="P121" s="64">
        <v>839000</v>
      </c>
      <c r="Q121" s="61">
        <f>N121*P121</f>
        <v>1678000</v>
      </c>
      <c r="R121" s="58"/>
      <c r="S121" s="60"/>
    </row>
    <row r="122" spans="1:19" s="92" customFormat="1">
      <c r="A122" s="60" t="s">
        <v>59</v>
      </c>
      <c r="B122" s="57" t="s">
        <v>110</v>
      </c>
      <c r="F122" s="93"/>
      <c r="N122" s="58"/>
      <c r="P122" s="58"/>
      <c r="Q122" s="61">
        <f>Q124</f>
        <v>4800000</v>
      </c>
      <c r="R122" s="62"/>
      <c r="S122" s="60" t="s">
        <v>92</v>
      </c>
    </row>
    <row r="123" spans="1:19" s="92" customFormat="1">
      <c r="A123" s="58"/>
      <c r="B123" s="57" t="s">
        <v>93</v>
      </c>
      <c r="F123" s="93"/>
      <c r="N123" s="58"/>
      <c r="P123" s="58"/>
      <c r="Q123" s="58"/>
      <c r="R123" s="58"/>
      <c r="S123" s="58"/>
    </row>
    <row r="124" spans="1:19" s="92" customFormat="1">
      <c r="A124" s="58"/>
      <c r="B124" s="57" t="s">
        <v>111</v>
      </c>
      <c r="C124" s="13">
        <v>16</v>
      </c>
      <c r="D124" s="14" t="s">
        <v>22</v>
      </c>
      <c r="E124" s="15" t="s">
        <v>23</v>
      </c>
      <c r="F124" s="38">
        <v>1</v>
      </c>
      <c r="G124" s="15" t="s">
        <v>43</v>
      </c>
      <c r="H124" s="15" t="s">
        <v>23</v>
      </c>
      <c r="I124" s="9">
        <v>1</v>
      </c>
      <c r="J124" s="15" t="s">
        <v>25</v>
      </c>
      <c r="K124" s="15"/>
      <c r="L124" s="15"/>
      <c r="M124" s="15"/>
      <c r="N124" s="15">
        <f>C124*F124*I124</f>
        <v>16</v>
      </c>
      <c r="P124" s="64">
        <v>300000</v>
      </c>
      <c r="Q124" s="61">
        <f>N124*P124</f>
        <v>4800000</v>
      </c>
      <c r="R124" s="58"/>
      <c r="S124" s="60"/>
    </row>
    <row r="125" spans="1:19" s="92" customFormat="1">
      <c r="A125" s="56"/>
      <c r="B125" s="57" t="s">
        <v>112</v>
      </c>
      <c r="F125" s="93"/>
      <c r="N125" s="58"/>
      <c r="P125" s="58"/>
      <c r="Q125" s="59">
        <f>Q126</f>
        <v>300000</v>
      </c>
      <c r="R125" s="58"/>
      <c r="S125" s="58"/>
    </row>
    <row r="126" spans="1:19" s="92" customFormat="1">
      <c r="A126" s="60" t="s">
        <v>18</v>
      </c>
      <c r="B126" s="57" t="s">
        <v>91</v>
      </c>
      <c r="F126" s="93"/>
      <c r="N126" s="58"/>
      <c r="P126" s="58"/>
      <c r="Q126" s="61">
        <f>Q128</f>
        <v>300000</v>
      </c>
      <c r="R126" s="62"/>
      <c r="S126" s="60" t="s">
        <v>92</v>
      </c>
    </row>
    <row r="127" spans="1:19" s="92" customFormat="1">
      <c r="A127" s="58"/>
      <c r="B127" s="57" t="s">
        <v>93</v>
      </c>
      <c r="F127" s="93"/>
      <c r="N127" s="58"/>
      <c r="P127" s="58"/>
      <c r="Q127" s="58"/>
      <c r="R127" s="58"/>
      <c r="S127" s="58"/>
    </row>
    <row r="128" spans="1:19" s="92" customFormat="1">
      <c r="A128" s="58"/>
      <c r="B128" s="57" t="s">
        <v>113</v>
      </c>
      <c r="C128" s="13">
        <v>1</v>
      </c>
      <c r="D128" s="14" t="s">
        <v>116</v>
      </c>
      <c r="E128" s="15" t="s">
        <v>23</v>
      </c>
      <c r="F128" s="38">
        <v>1</v>
      </c>
      <c r="G128" s="15" t="s">
        <v>117</v>
      </c>
      <c r="H128" s="15" t="s">
        <v>23</v>
      </c>
      <c r="I128" s="9">
        <v>1</v>
      </c>
      <c r="J128" s="15" t="s">
        <v>25</v>
      </c>
      <c r="K128" s="15"/>
      <c r="L128" s="15"/>
      <c r="M128" s="15"/>
      <c r="N128" s="15">
        <f>C128*F128*I128</f>
        <v>1</v>
      </c>
      <c r="P128" s="64">
        <v>300000</v>
      </c>
      <c r="Q128" s="61">
        <f>N128*P128</f>
        <v>300000</v>
      </c>
      <c r="R128" s="58"/>
      <c r="S128" s="60"/>
    </row>
  </sheetData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28"/>
  <sheetViews>
    <sheetView tabSelected="1" workbookViewId="0">
      <selection activeCell="M14" sqref="M14"/>
    </sheetView>
  </sheetViews>
  <sheetFormatPr defaultRowHeight="15"/>
  <cols>
    <col min="1" max="1" width="11.28515625" bestFit="1" customWidth="1"/>
    <col min="2" max="2" width="64.85546875" style="54" customWidth="1"/>
    <col min="3" max="3" width="9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9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9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9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9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9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9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9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9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9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9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9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9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9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9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9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9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9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9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9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9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9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9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9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9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9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9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9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9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9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9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9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9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9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9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9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9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9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9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9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9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9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9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9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9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9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9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9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9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9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9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9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9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9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9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9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9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9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9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9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9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9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9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9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187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Q8+Q37+Q67</f>
        <v>129620000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/>
      <c r="R8" s="9">
        <f>Q8/16</f>
        <v>0</v>
      </c>
      <c r="S8" s="36">
        <f>Q8/4</f>
        <v>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SUM(Q11:Q24)</f>
        <v>151140000</v>
      </c>
      <c r="R9" s="15"/>
      <c r="S9" s="36">
        <f>S8/16</f>
        <v>0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/>
      <c r="J11" s="15" t="s">
        <v>25</v>
      </c>
      <c r="K11" s="15"/>
      <c r="L11" s="15"/>
      <c r="M11" s="15"/>
      <c r="N11" s="15">
        <f t="shared" ref="N11:N16" si="0">C11*F11*I11</f>
        <v>0</v>
      </c>
      <c r="O11" s="16" t="s">
        <v>26</v>
      </c>
      <c r="P11" s="15">
        <v>200000</v>
      </c>
      <c r="Q11" s="17">
        <f t="shared" ref="Q11:Q19" si="1">P11*N11</f>
        <v>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3</v>
      </c>
      <c r="J12" s="15" t="s">
        <v>25</v>
      </c>
      <c r="K12" s="15"/>
      <c r="L12" s="15"/>
      <c r="M12" s="15"/>
      <c r="N12" s="15">
        <f t="shared" si="0"/>
        <v>48</v>
      </c>
      <c r="O12" s="16" t="s">
        <v>28</v>
      </c>
      <c r="P12" s="15">
        <v>250000</v>
      </c>
      <c r="Q12" s="17">
        <f t="shared" si="1"/>
        <v>12000000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3</v>
      </c>
      <c r="J13" s="15" t="s">
        <v>25</v>
      </c>
      <c r="K13" s="15"/>
      <c r="L13" s="15"/>
      <c r="M13" s="15"/>
      <c r="N13" s="15">
        <f t="shared" si="0"/>
        <v>48</v>
      </c>
      <c r="O13" s="16" t="s">
        <v>30</v>
      </c>
      <c r="P13" s="15">
        <v>250000</v>
      </c>
      <c r="Q13" s="17">
        <f t="shared" si="1"/>
        <v>12000000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3</v>
      </c>
      <c r="J14" s="15" t="s">
        <v>25</v>
      </c>
      <c r="K14" s="15"/>
      <c r="L14" s="15"/>
      <c r="M14" s="15"/>
      <c r="N14" s="15">
        <f t="shared" si="0"/>
        <v>48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3</v>
      </c>
      <c r="J15" s="15" t="s">
        <v>25</v>
      </c>
      <c r="K15" s="15"/>
      <c r="L15" s="15"/>
      <c r="M15" s="15"/>
      <c r="N15" s="15">
        <f t="shared" si="0"/>
        <v>48</v>
      </c>
      <c r="O15" s="16" t="s">
        <v>32</v>
      </c>
      <c r="P15" s="15">
        <v>350000</v>
      </c>
      <c r="Q15" s="17">
        <f t="shared" si="1"/>
        <v>16800000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3</v>
      </c>
      <c r="J16" s="15" t="s">
        <v>25</v>
      </c>
      <c r="K16" s="15"/>
      <c r="L16" s="15"/>
      <c r="M16" s="15"/>
      <c r="N16" s="15">
        <f t="shared" si="0"/>
        <v>48</v>
      </c>
      <c r="O16" s="16" t="s">
        <v>26</v>
      </c>
      <c r="P16" s="15">
        <v>300000</v>
      </c>
      <c r="Q16" s="17">
        <f t="shared" si="1"/>
        <v>14400000</v>
      </c>
      <c r="R16" s="17"/>
    </row>
    <row r="17" spans="1:18" s="34" customFormat="1" ht="16.5">
      <c r="A17" s="12"/>
      <c r="B17" s="18" t="s">
        <v>167</v>
      </c>
      <c r="C17" s="19">
        <v>3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3</v>
      </c>
      <c r="O17" s="16" t="s">
        <v>25</v>
      </c>
      <c r="P17" s="20">
        <v>15000000</v>
      </c>
      <c r="Q17" s="17">
        <f t="shared" si="1"/>
        <v>45000000</v>
      </c>
      <c r="R17" s="17" t="s">
        <v>36</v>
      </c>
    </row>
    <row r="18" spans="1:18" s="34" customFormat="1" ht="16.5">
      <c r="A18" s="12"/>
      <c r="B18" s="18" t="s">
        <v>35</v>
      </c>
      <c r="C18" s="19"/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0</v>
      </c>
      <c r="O18" s="16" t="s">
        <v>25</v>
      </c>
      <c r="P18" s="20">
        <v>0</v>
      </c>
      <c r="Q18" s="17">
        <f t="shared" si="1"/>
        <v>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168</v>
      </c>
      <c r="C21" s="13">
        <v>16</v>
      </c>
      <c r="D21" s="14" t="s">
        <v>22</v>
      </c>
      <c r="E21" s="15" t="s">
        <v>23</v>
      </c>
      <c r="F21" s="39">
        <v>25</v>
      </c>
      <c r="G21" s="15" t="s">
        <v>39</v>
      </c>
      <c r="H21" s="15" t="s">
        <v>23</v>
      </c>
      <c r="I21" s="9">
        <v>3</v>
      </c>
      <c r="J21" s="15" t="s">
        <v>25</v>
      </c>
      <c r="K21" s="15"/>
      <c r="L21" s="15"/>
      <c r="M21" s="15"/>
      <c r="N21" s="15">
        <f>C21*F21*I21</f>
        <v>1200</v>
      </c>
      <c r="O21" s="16" t="s">
        <v>40</v>
      </c>
      <c r="P21" s="15">
        <v>40000</v>
      </c>
      <c r="Q21" s="17">
        <f>P21*N21</f>
        <v>48000000</v>
      </c>
      <c r="R21" s="17" t="s">
        <v>41</v>
      </c>
    </row>
    <row r="22" spans="1:18" s="34" customFormat="1" ht="16.5">
      <c r="A22" s="12"/>
      <c r="B22" s="18" t="s">
        <v>42</v>
      </c>
      <c r="C22" s="13">
        <v>16</v>
      </c>
      <c r="D22" s="14" t="s">
        <v>22</v>
      </c>
      <c r="E22" s="15" t="s">
        <v>23</v>
      </c>
      <c r="F22" s="38">
        <v>1</v>
      </c>
      <c r="G22" s="15" t="s">
        <v>43</v>
      </c>
      <c r="H22" s="15" t="s">
        <v>23</v>
      </c>
      <c r="I22" s="9">
        <v>3</v>
      </c>
      <c r="J22" s="15" t="s">
        <v>25</v>
      </c>
      <c r="K22" s="15"/>
      <c r="L22" s="15"/>
      <c r="M22" s="15"/>
      <c r="N22" s="15">
        <f>C22*F22*I22</f>
        <v>48</v>
      </c>
      <c r="O22" s="16" t="s">
        <v>43</v>
      </c>
      <c r="P22" s="15">
        <v>30000</v>
      </c>
      <c r="Q22" s="17">
        <f>P22*N22</f>
        <v>1440000</v>
      </c>
      <c r="R22" s="17"/>
    </row>
    <row r="23" spans="1:18" s="34" customFormat="1" ht="16.5">
      <c r="A23" s="12"/>
      <c r="B23" s="18" t="s">
        <v>44</v>
      </c>
      <c r="C23" s="13"/>
      <c r="D23" s="14"/>
      <c r="E23" s="15"/>
      <c r="F23" s="38"/>
      <c r="G23" s="15"/>
      <c r="H23" s="15"/>
      <c r="I23" s="9"/>
      <c r="J23" s="15"/>
      <c r="K23" s="15"/>
      <c r="L23" s="15"/>
      <c r="M23" s="15"/>
      <c r="N23" s="15"/>
      <c r="O23" s="16"/>
      <c r="P23" s="15"/>
      <c r="Q23" s="15"/>
      <c r="R23" s="15"/>
    </row>
    <row r="24" spans="1:18" s="34" customFormat="1" ht="16.5">
      <c r="A24" s="12"/>
      <c r="B24" s="18" t="s">
        <v>45</v>
      </c>
      <c r="C24" s="13">
        <v>3</v>
      </c>
      <c r="D24" s="14" t="s">
        <v>25</v>
      </c>
      <c r="E24" s="15"/>
      <c r="F24" s="38"/>
      <c r="G24" s="15"/>
      <c r="H24" s="15"/>
      <c r="I24" s="9"/>
      <c r="J24" s="15"/>
      <c r="K24" s="15"/>
      <c r="L24" s="15"/>
      <c r="M24" s="15"/>
      <c r="N24" s="13">
        <f>C24</f>
        <v>3</v>
      </c>
      <c r="O24" s="16" t="s">
        <v>25</v>
      </c>
      <c r="P24" s="15">
        <v>500000</v>
      </c>
      <c r="Q24" s="17">
        <f>P24*N24</f>
        <v>1500000</v>
      </c>
      <c r="R24" s="17"/>
    </row>
    <row r="25" spans="1:18" s="34" customFormat="1" ht="16.5">
      <c r="A25" s="12" t="s">
        <v>46</v>
      </c>
      <c r="B25" s="18" t="s">
        <v>47</v>
      </c>
      <c r="C25" s="13"/>
      <c r="D25" s="14"/>
      <c r="E25" s="15"/>
      <c r="F25" s="38"/>
      <c r="G25" s="15"/>
      <c r="H25" s="15"/>
      <c r="I25" s="9"/>
      <c r="J25" s="15"/>
      <c r="K25" s="15"/>
      <c r="L25" s="15"/>
      <c r="M25" s="15"/>
      <c r="N25" s="15"/>
      <c r="O25" s="16"/>
      <c r="P25" s="15"/>
      <c r="Q25" s="15">
        <f>SUM(Q26)</f>
        <v>0</v>
      </c>
      <c r="R25" s="15"/>
    </row>
    <row r="26" spans="1:18" s="34" customFormat="1" ht="14.25" customHeight="1">
      <c r="A26" s="12"/>
      <c r="B26" s="31" t="s">
        <v>48</v>
      </c>
      <c r="C26" s="13">
        <v>16</v>
      </c>
      <c r="D26" s="14" t="s">
        <v>22</v>
      </c>
      <c r="E26" s="15" t="s">
        <v>23</v>
      </c>
      <c r="F26" s="38"/>
      <c r="G26" s="15" t="s">
        <v>25</v>
      </c>
      <c r="H26" s="15" t="s">
        <v>23</v>
      </c>
      <c r="I26" s="9">
        <v>3</v>
      </c>
      <c r="J26" s="15" t="s">
        <v>25</v>
      </c>
      <c r="K26" s="15"/>
      <c r="L26" s="15"/>
      <c r="M26" s="15"/>
      <c r="N26" s="15">
        <f>C26*F26</f>
        <v>0</v>
      </c>
      <c r="O26" s="16" t="s">
        <v>26</v>
      </c>
      <c r="P26" s="15">
        <v>20000</v>
      </c>
      <c r="Q26" s="17">
        <f>P26*N26</f>
        <v>0</v>
      </c>
      <c r="R26" s="15" t="s">
        <v>49</v>
      </c>
    </row>
    <row r="27" spans="1:18" s="34" customFormat="1" ht="16.5">
      <c r="A27" s="12"/>
      <c r="B27" s="32" t="s">
        <v>50</v>
      </c>
      <c r="C27" s="13">
        <v>16</v>
      </c>
      <c r="D27" s="14" t="s">
        <v>22</v>
      </c>
      <c r="E27" s="15" t="s">
        <v>23</v>
      </c>
      <c r="F27" s="38">
        <v>3</v>
      </c>
      <c r="G27" s="15" t="s">
        <v>51</v>
      </c>
      <c r="H27" s="15" t="s">
        <v>23</v>
      </c>
      <c r="I27" s="9">
        <v>1</v>
      </c>
      <c r="J27" s="15" t="s">
        <v>25</v>
      </c>
      <c r="K27" s="15"/>
      <c r="L27" s="15"/>
      <c r="M27" s="15"/>
      <c r="N27" s="15">
        <f>C27*F27</f>
        <v>48</v>
      </c>
      <c r="O27" s="16" t="s">
        <v>26</v>
      </c>
      <c r="P27" s="15"/>
      <c r="Q27" s="17">
        <f>P27*N27</f>
        <v>0</v>
      </c>
      <c r="R27" s="17"/>
    </row>
    <row r="28" spans="1:18" s="34" customFormat="1" ht="12.6" customHeight="1">
      <c r="A28" s="12" t="s">
        <v>52</v>
      </c>
      <c r="B28" s="18" t="s">
        <v>53</v>
      </c>
      <c r="C28" s="13"/>
      <c r="D28" s="14"/>
      <c r="E28" s="15"/>
      <c r="F28" s="38"/>
      <c r="G28" s="15"/>
      <c r="H28" s="15"/>
      <c r="I28" s="9"/>
      <c r="J28" s="15"/>
      <c r="K28" s="15"/>
      <c r="L28" s="15"/>
      <c r="M28" s="15"/>
      <c r="N28" s="15"/>
      <c r="O28" s="16"/>
      <c r="P28" s="15"/>
      <c r="Q28" s="15">
        <f>SUM(Q29:Q31)</f>
        <v>41400000</v>
      </c>
      <c r="R28" s="15"/>
    </row>
    <row r="29" spans="1:18" s="34" customFormat="1" ht="16.5">
      <c r="A29" s="12"/>
      <c r="B29" s="18" t="s">
        <v>54</v>
      </c>
      <c r="C29" s="13">
        <v>20</v>
      </c>
      <c r="D29" s="14" t="s">
        <v>55</v>
      </c>
      <c r="E29" s="15" t="s">
        <v>23</v>
      </c>
      <c r="F29" s="38">
        <v>3</v>
      </c>
      <c r="G29" s="15" t="s">
        <v>25</v>
      </c>
      <c r="H29" s="15"/>
      <c r="I29" s="9"/>
      <c r="J29" s="15"/>
      <c r="K29" s="15"/>
      <c r="L29" s="15"/>
      <c r="M29" s="15"/>
      <c r="N29" s="15">
        <f>C29*F29</f>
        <v>60</v>
      </c>
      <c r="O29" s="16" t="s">
        <v>55</v>
      </c>
      <c r="P29" s="15">
        <v>100000</v>
      </c>
      <c r="Q29" s="17">
        <f>P29*N29</f>
        <v>6000000</v>
      </c>
      <c r="R29" s="17"/>
    </row>
    <row r="30" spans="1:18" s="34" customFormat="1" ht="16.5">
      <c r="A30" s="12"/>
      <c r="B30" s="18" t="s">
        <v>56</v>
      </c>
      <c r="C30" s="13">
        <v>20</v>
      </c>
      <c r="D30" s="14" t="s">
        <v>55</v>
      </c>
      <c r="E30" s="15" t="s">
        <v>23</v>
      </c>
      <c r="F30" s="38">
        <v>3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60</v>
      </c>
      <c r="O30" s="16" t="s">
        <v>55</v>
      </c>
      <c r="P30" s="15">
        <v>100000</v>
      </c>
      <c r="Q30" s="17">
        <f>P30*N30</f>
        <v>6000000</v>
      </c>
      <c r="R30" s="17"/>
    </row>
    <row r="31" spans="1:18" s="34" customFormat="1" ht="16.5">
      <c r="A31" s="12"/>
      <c r="B31" s="18" t="s">
        <v>57</v>
      </c>
      <c r="C31" s="19">
        <v>70</v>
      </c>
      <c r="D31" s="14" t="s">
        <v>55</v>
      </c>
      <c r="E31" s="15" t="s">
        <v>23</v>
      </c>
      <c r="F31" s="38">
        <v>3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210</v>
      </c>
      <c r="O31" s="16" t="s">
        <v>55</v>
      </c>
      <c r="P31" s="15">
        <v>140000</v>
      </c>
      <c r="Q31" s="17">
        <f>P31*N31</f>
        <v>29400000</v>
      </c>
      <c r="R31" s="17"/>
    </row>
    <row r="32" spans="1:18" s="34" customFormat="1" ht="16.5">
      <c r="A32" s="12"/>
      <c r="B32" s="18" t="s">
        <v>58</v>
      </c>
      <c r="C32" s="19"/>
      <c r="D32" s="14" t="s">
        <v>55</v>
      </c>
      <c r="E32" s="15" t="s">
        <v>23</v>
      </c>
      <c r="F32" s="38">
        <v>3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40000</v>
      </c>
      <c r="Q32" s="17">
        <f>P32*N32</f>
        <v>0</v>
      </c>
      <c r="R32" s="17"/>
    </row>
    <row r="33" spans="1:18" s="34" customFormat="1" ht="16.5">
      <c r="A33" s="12" t="s">
        <v>59</v>
      </c>
      <c r="B33" s="18" t="s">
        <v>60</v>
      </c>
      <c r="C33" s="13"/>
      <c r="D33" s="14"/>
      <c r="E33" s="15"/>
      <c r="F33" s="38"/>
      <c r="G33" s="15"/>
      <c r="H33" s="15"/>
      <c r="I33" s="9"/>
      <c r="J33" s="15"/>
      <c r="K33" s="15"/>
      <c r="L33" s="15"/>
      <c r="M33" s="15"/>
      <c r="N33" s="15"/>
      <c r="O33" s="16"/>
      <c r="P33" s="15"/>
      <c r="Q33" s="15">
        <f>SUM(Q34:Q35)</f>
        <v>30000000</v>
      </c>
      <c r="R33" s="15"/>
    </row>
    <row r="34" spans="1:18" s="34" customFormat="1" ht="16.5">
      <c r="A34" s="12"/>
      <c r="B34" s="32" t="s">
        <v>61</v>
      </c>
      <c r="C34" s="13">
        <v>16</v>
      </c>
      <c r="D34" s="14" t="s">
        <v>22</v>
      </c>
      <c r="E34" s="15" t="s">
        <v>23</v>
      </c>
      <c r="F34" s="39">
        <v>0</v>
      </c>
      <c r="G34" s="15" t="s">
        <v>39</v>
      </c>
      <c r="H34" s="15" t="s">
        <v>23</v>
      </c>
      <c r="I34" s="9">
        <v>0</v>
      </c>
      <c r="J34" s="15" t="s">
        <v>25</v>
      </c>
      <c r="K34" s="15"/>
      <c r="L34" s="15"/>
      <c r="M34" s="15"/>
      <c r="N34" s="15">
        <f>C34*F34*I34</f>
        <v>0</v>
      </c>
      <c r="O34" s="16" t="s">
        <v>40</v>
      </c>
      <c r="P34" s="15">
        <v>25000</v>
      </c>
      <c r="Q34" s="17">
        <f>P34*N34</f>
        <v>0</v>
      </c>
      <c r="R34" s="17"/>
    </row>
    <row r="35" spans="1:18" s="34" customFormat="1" ht="16.5">
      <c r="A35" s="12"/>
      <c r="B35" s="18" t="s">
        <v>62</v>
      </c>
      <c r="C35" s="13">
        <v>16</v>
      </c>
      <c r="D35" s="14" t="s">
        <v>22</v>
      </c>
      <c r="E35" s="15" t="s">
        <v>23</v>
      </c>
      <c r="F35" s="39">
        <v>25</v>
      </c>
      <c r="G35" s="15" t="s">
        <v>39</v>
      </c>
      <c r="H35" s="15" t="s">
        <v>23</v>
      </c>
      <c r="I35" s="9">
        <v>3</v>
      </c>
      <c r="J35" s="15" t="s">
        <v>25</v>
      </c>
      <c r="K35" s="15"/>
      <c r="L35" s="15"/>
      <c r="M35" s="15"/>
      <c r="N35" s="15">
        <f>C35*F35*I35</f>
        <v>1200</v>
      </c>
      <c r="O35" s="16" t="s">
        <v>40</v>
      </c>
      <c r="P35" s="15">
        <v>25000</v>
      </c>
      <c r="Q35" s="17">
        <f>P35*N35</f>
        <v>30000000</v>
      </c>
      <c r="R35" s="17"/>
    </row>
    <row r="36" spans="1:18" s="35" customFormat="1" ht="16.5">
      <c r="A36" s="21"/>
      <c r="B36" s="33" t="s">
        <v>63</v>
      </c>
      <c r="C36" s="22">
        <v>16</v>
      </c>
      <c r="D36" s="23" t="s">
        <v>22</v>
      </c>
      <c r="E36" s="24" t="s">
        <v>23</v>
      </c>
      <c r="F36" s="40">
        <v>2</v>
      </c>
      <c r="G36" s="24" t="s">
        <v>51</v>
      </c>
      <c r="H36" s="24" t="s">
        <v>23</v>
      </c>
      <c r="I36" s="25">
        <v>1</v>
      </c>
      <c r="J36" s="24" t="s">
        <v>25</v>
      </c>
      <c r="K36" s="24"/>
      <c r="L36" s="24"/>
      <c r="M36" s="24"/>
      <c r="N36" s="24">
        <f>C36*F36*I36</f>
        <v>32</v>
      </c>
      <c r="O36" s="26" t="s">
        <v>25</v>
      </c>
      <c r="P36" s="24">
        <v>0</v>
      </c>
      <c r="Q36" s="27">
        <f>P36*N36</f>
        <v>0</v>
      </c>
      <c r="R36" s="27"/>
    </row>
    <row r="37" spans="1:18" s="1" customFormat="1" ht="16.5">
      <c r="A37" s="6" t="s">
        <v>16</v>
      </c>
      <c r="B37" s="30" t="s">
        <v>64</v>
      </c>
      <c r="C37" s="7"/>
      <c r="D37" s="8"/>
      <c r="E37" s="9"/>
      <c r="F37" s="37"/>
      <c r="G37" s="9"/>
      <c r="H37" s="9"/>
      <c r="I37" s="9"/>
      <c r="J37" s="9"/>
      <c r="K37" s="9"/>
      <c r="L37" s="9"/>
      <c r="M37" s="9"/>
      <c r="N37" s="9"/>
      <c r="O37" s="10"/>
      <c r="P37" s="9"/>
      <c r="Q37" s="9"/>
      <c r="R37" s="9">
        <f>Q37/16</f>
        <v>0</v>
      </c>
    </row>
    <row r="38" spans="1:18" s="1" customFormat="1" ht="16.5">
      <c r="A38" s="12" t="s">
        <v>18</v>
      </c>
      <c r="B38" s="18" t="s">
        <v>19</v>
      </c>
      <c r="C38" s="13"/>
      <c r="D38" s="14"/>
      <c r="E38" s="15"/>
      <c r="F38" s="38"/>
      <c r="G38" s="15"/>
      <c r="H38" s="15"/>
      <c r="I38" s="9"/>
      <c r="J38" s="15"/>
      <c r="K38" s="15"/>
      <c r="L38" s="15"/>
      <c r="M38" s="15"/>
      <c r="N38" s="15"/>
      <c r="O38" s="16"/>
      <c r="P38" s="15"/>
      <c r="Q38" s="15">
        <f>SUM(Q40:Q54)</f>
        <v>719800000</v>
      </c>
      <c r="R38" s="15"/>
    </row>
    <row r="39" spans="1:18" s="1" customFormat="1" ht="16.5">
      <c r="A39" s="12"/>
      <c r="B39" s="18" t="s">
        <v>20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/>
      <c r="R39" s="15"/>
    </row>
    <row r="40" spans="1:18" s="1" customFormat="1" ht="16.5">
      <c r="A40" s="12"/>
      <c r="B40" s="18" t="s">
        <v>21</v>
      </c>
      <c r="C40" s="13">
        <v>16</v>
      </c>
      <c r="D40" s="14" t="s">
        <v>22</v>
      </c>
      <c r="E40" s="15" t="s">
        <v>23</v>
      </c>
      <c r="F40" s="38">
        <v>1</v>
      </c>
      <c r="G40" s="15" t="s">
        <v>24</v>
      </c>
      <c r="H40" s="15" t="s">
        <v>23</v>
      </c>
      <c r="I40" s="9"/>
      <c r="J40" s="15" t="s">
        <v>25</v>
      </c>
      <c r="K40" s="15"/>
      <c r="L40" s="15"/>
      <c r="M40" s="15"/>
      <c r="N40" s="15">
        <f t="shared" ref="N40:N45" si="2">C40*F40*I40</f>
        <v>0</v>
      </c>
      <c r="O40" s="16" t="s">
        <v>26</v>
      </c>
      <c r="P40" s="15">
        <v>200000</v>
      </c>
      <c r="Q40" s="17">
        <f t="shared" ref="Q40:Q48" si="3">P40*N40</f>
        <v>0</v>
      </c>
      <c r="R40" s="17"/>
    </row>
    <row r="41" spans="1:18" s="1" customFormat="1" ht="16.5">
      <c r="A41" s="12"/>
      <c r="B41" s="18" t="s">
        <v>27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28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si="2"/>
        <v>32</v>
      </c>
      <c r="O41" s="16" t="s">
        <v>28</v>
      </c>
      <c r="P41" s="15">
        <v>250000</v>
      </c>
      <c r="Q41" s="17">
        <f t="shared" si="3"/>
        <v>8000000</v>
      </c>
      <c r="R41" s="17"/>
    </row>
    <row r="42" spans="1:18" s="1" customFormat="1" ht="16.5">
      <c r="A42" s="12"/>
      <c r="B42" s="18" t="s">
        <v>29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2"/>
        <v>32</v>
      </c>
      <c r="O42" s="16" t="s">
        <v>30</v>
      </c>
      <c r="P42" s="15">
        <v>250000</v>
      </c>
      <c r="Q42" s="17">
        <f t="shared" si="3"/>
        <v>8000000</v>
      </c>
      <c r="R42" s="17"/>
    </row>
    <row r="43" spans="1:18" s="1" customFormat="1" ht="33">
      <c r="A43" s="12"/>
      <c r="B43" s="18" t="s">
        <v>31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32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32</v>
      </c>
      <c r="P43" s="15">
        <v>450000</v>
      </c>
      <c r="Q43" s="17">
        <f t="shared" si="3"/>
        <v>14400000</v>
      </c>
      <c r="R43" s="17"/>
    </row>
    <row r="44" spans="1:18" s="1" customFormat="1" ht="33">
      <c r="A44" s="12"/>
      <c r="B44" s="18" t="s">
        <v>33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32</v>
      </c>
      <c r="P44" s="15">
        <v>350000</v>
      </c>
      <c r="Q44" s="17"/>
      <c r="R44" s="17"/>
    </row>
    <row r="45" spans="1:18" s="1" customFormat="1" ht="16.5">
      <c r="A45" s="12"/>
      <c r="B45" s="18" t="s">
        <v>34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24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26</v>
      </c>
      <c r="P45" s="15">
        <v>300000</v>
      </c>
      <c r="Q45" s="17">
        <f t="shared" si="3"/>
        <v>9600000</v>
      </c>
      <c r="R45" s="17"/>
    </row>
    <row r="46" spans="1:18" s="1" customFormat="1" ht="16.5">
      <c r="A46" s="12"/>
      <c r="B46" s="18" t="s">
        <v>155</v>
      </c>
      <c r="C46" s="19">
        <v>1</v>
      </c>
      <c r="D46" s="14" t="s">
        <v>25</v>
      </c>
      <c r="E46" s="15"/>
      <c r="F46" s="38"/>
      <c r="G46" s="15"/>
      <c r="H46" s="15"/>
      <c r="I46" s="9"/>
      <c r="J46" s="15"/>
      <c r="K46" s="15"/>
      <c r="L46" s="15"/>
      <c r="M46" s="15"/>
      <c r="N46" s="13">
        <f>C46</f>
        <v>1</v>
      </c>
      <c r="O46" s="16" t="s">
        <v>25</v>
      </c>
      <c r="P46" s="20">
        <v>15000000</v>
      </c>
      <c r="Q46" s="17">
        <f t="shared" si="3"/>
        <v>15000000</v>
      </c>
      <c r="R46" s="17" t="s">
        <v>36</v>
      </c>
    </row>
    <row r="47" spans="1:18" s="1" customFormat="1" ht="16.5">
      <c r="A47" s="12"/>
      <c r="B47" s="18" t="s">
        <v>156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3"/>
        <v>15000000</v>
      </c>
      <c r="R47" s="17" t="s">
        <v>36</v>
      </c>
    </row>
    <row r="48" spans="1:18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3"/>
        <v>0</v>
      </c>
      <c r="R48" s="17" t="s">
        <v>36</v>
      </c>
    </row>
    <row r="49" spans="1:18" s="1" customFormat="1" ht="16.5">
      <c r="A49" s="12"/>
      <c r="B49" s="18" t="s">
        <v>37</v>
      </c>
      <c r="C49" s="13"/>
      <c r="D49" s="14"/>
      <c r="E49" s="15"/>
      <c r="F49" s="38"/>
      <c r="G49" s="15"/>
      <c r="H49" s="15"/>
      <c r="I49" s="9"/>
      <c r="J49" s="15"/>
      <c r="K49" s="15"/>
      <c r="L49" s="15"/>
      <c r="M49" s="15"/>
      <c r="N49" s="15"/>
      <c r="O49" s="16"/>
      <c r="P49" s="15"/>
      <c r="Q49" s="15"/>
      <c r="R49" s="15"/>
    </row>
    <row r="50" spans="1:18" s="1" customFormat="1" ht="16.5">
      <c r="A50" s="12"/>
      <c r="B50" s="18" t="s">
        <v>160</v>
      </c>
      <c r="C50" s="13">
        <v>16</v>
      </c>
      <c r="D50" s="14" t="s">
        <v>22</v>
      </c>
      <c r="E50" s="15" t="s">
        <v>23</v>
      </c>
      <c r="F50" s="39">
        <v>135</v>
      </c>
      <c r="G50" s="15" t="s">
        <v>39</v>
      </c>
      <c r="H50" s="15" t="s">
        <v>23</v>
      </c>
      <c r="I50" s="9">
        <v>1</v>
      </c>
      <c r="J50" s="15" t="s">
        <v>25</v>
      </c>
      <c r="K50" s="15"/>
      <c r="L50" s="15"/>
      <c r="M50" s="15"/>
      <c r="N50" s="15">
        <f>C50*F50*I50</f>
        <v>2160</v>
      </c>
      <c r="O50" s="16" t="s">
        <v>40</v>
      </c>
      <c r="P50" s="15">
        <v>150000</v>
      </c>
      <c r="Q50" s="17">
        <f>P50*N50</f>
        <v>324000000</v>
      </c>
      <c r="R50" s="17" t="s">
        <v>65</v>
      </c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135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2160</v>
      </c>
      <c r="O51" s="16" t="s">
        <v>40</v>
      </c>
      <c r="P51" s="15">
        <v>150000</v>
      </c>
      <c r="Q51" s="17">
        <f>P51*N51</f>
        <v>324000000</v>
      </c>
      <c r="R51" s="17" t="s">
        <v>41</v>
      </c>
    </row>
    <row r="52" spans="1:18" s="1" customFormat="1" ht="16.5">
      <c r="A52" s="12"/>
      <c r="B52" s="18" t="s">
        <v>42</v>
      </c>
      <c r="C52" s="13">
        <v>16</v>
      </c>
      <c r="D52" s="14" t="s">
        <v>22</v>
      </c>
      <c r="E52" s="15" t="s">
        <v>23</v>
      </c>
      <c r="F52" s="38">
        <v>1</v>
      </c>
      <c r="G52" s="15" t="s">
        <v>43</v>
      </c>
      <c r="H52" s="15" t="s">
        <v>23</v>
      </c>
      <c r="I52" s="9">
        <v>2</v>
      </c>
      <c r="J52" s="15" t="s">
        <v>25</v>
      </c>
      <c r="K52" s="15"/>
      <c r="L52" s="15"/>
      <c r="M52" s="15"/>
      <c r="N52" s="15">
        <f>C52*F52*I52</f>
        <v>32</v>
      </c>
      <c r="O52" s="16" t="s">
        <v>43</v>
      </c>
      <c r="P52" s="15">
        <v>25000</v>
      </c>
      <c r="Q52" s="17">
        <f>P52*N52</f>
        <v>800000</v>
      </c>
      <c r="R52" s="17"/>
    </row>
    <row r="53" spans="1:18" s="1" customFormat="1" ht="16.5">
      <c r="A53" s="12"/>
      <c r="B53" s="18" t="s">
        <v>44</v>
      </c>
      <c r="C53" s="13"/>
      <c r="D53" s="14"/>
      <c r="E53" s="15"/>
      <c r="F53" s="38"/>
      <c r="G53" s="15"/>
      <c r="H53" s="15"/>
      <c r="I53" s="9"/>
      <c r="J53" s="15"/>
      <c r="K53" s="15"/>
      <c r="L53" s="15"/>
      <c r="M53" s="15"/>
      <c r="N53" s="15"/>
      <c r="O53" s="16"/>
      <c r="P53" s="15"/>
      <c r="Q53" s="15"/>
      <c r="R53" s="15"/>
    </row>
    <row r="54" spans="1:18" s="1" customFormat="1" ht="16.5">
      <c r="A54" s="12"/>
      <c r="B54" s="18" t="s">
        <v>45</v>
      </c>
      <c r="C54" s="13">
        <v>2</v>
      </c>
      <c r="D54" s="14" t="s">
        <v>25</v>
      </c>
      <c r="E54" s="15"/>
      <c r="F54" s="38"/>
      <c r="G54" s="15"/>
      <c r="H54" s="15"/>
      <c r="I54" s="9"/>
      <c r="J54" s="15"/>
      <c r="K54" s="15"/>
      <c r="L54" s="15"/>
      <c r="M54" s="15"/>
      <c r="N54" s="13">
        <f>C54</f>
        <v>2</v>
      </c>
      <c r="O54" s="16" t="s">
        <v>25</v>
      </c>
      <c r="P54" s="15">
        <v>500000</v>
      </c>
      <c r="Q54" s="17">
        <f>P54*N54</f>
        <v>1000000</v>
      </c>
      <c r="R54" s="17"/>
    </row>
    <row r="55" spans="1:18" s="1" customFormat="1" ht="16.5">
      <c r="A55" s="12" t="s">
        <v>46</v>
      </c>
      <c r="B55" s="18" t="s">
        <v>47</v>
      </c>
      <c r="C55" s="13"/>
      <c r="D55" s="14"/>
      <c r="E55" s="15"/>
      <c r="F55" s="38"/>
      <c r="G55" s="15"/>
      <c r="H55" s="15"/>
      <c r="I55" s="9"/>
      <c r="J55" s="15"/>
      <c r="K55" s="15"/>
      <c r="L55" s="15"/>
      <c r="M55" s="15"/>
      <c r="N55" s="15"/>
      <c r="O55" s="16"/>
      <c r="P55" s="15"/>
      <c r="Q55" s="15">
        <f>SUM(Q56)</f>
        <v>320000</v>
      </c>
      <c r="R55" s="15"/>
    </row>
    <row r="56" spans="1:18" s="1" customFormat="1" ht="16.5">
      <c r="A56" s="12"/>
      <c r="B56" s="31" t="s">
        <v>48</v>
      </c>
      <c r="C56" s="13">
        <v>16</v>
      </c>
      <c r="D56" s="14" t="s">
        <v>22</v>
      </c>
      <c r="E56" s="15" t="s">
        <v>23</v>
      </c>
      <c r="F56" s="38">
        <v>1</v>
      </c>
      <c r="G56" s="15" t="s">
        <v>25</v>
      </c>
      <c r="H56" s="15" t="s">
        <v>23</v>
      </c>
      <c r="I56" s="9">
        <v>2</v>
      </c>
      <c r="J56" s="15" t="s">
        <v>25</v>
      </c>
      <c r="K56" s="15"/>
      <c r="L56" s="15"/>
      <c r="M56" s="15"/>
      <c r="N56" s="15">
        <f>C56*F56</f>
        <v>16</v>
      </c>
      <c r="O56" s="16" t="s">
        <v>26</v>
      </c>
      <c r="P56" s="15">
        <v>20000</v>
      </c>
      <c r="Q56" s="17">
        <f>P56*N56</f>
        <v>320000</v>
      </c>
      <c r="R56" s="15" t="s">
        <v>49</v>
      </c>
    </row>
    <row r="57" spans="1:18" s="1" customFormat="1" ht="16.5">
      <c r="A57" s="12"/>
      <c r="B57" s="33" t="s">
        <v>50</v>
      </c>
      <c r="C57" s="13">
        <v>16</v>
      </c>
      <c r="D57" s="14" t="s">
        <v>22</v>
      </c>
      <c r="E57" s="15" t="s">
        <v>23</v>
      </c>
      <c r="F57" s="38">
        <v>3</v>
      </c>
      <c r="G57" s="15" t="s">
        <v>51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>C57*F57</f>
        <v>48</v>
      </c>
      <c r="O57" s="16" t="s">
        <v>26</v>
      </c>
      <c r="P57" s="15"/>
      <c r="Q57" s="17">
        <f>P57*N57</f>
        <v>0</v>
      </c>
      <c r="R57" s="17"/>
    </row>
    <row r="58" spans="1:18" s="1" customFormat="1" ht="12.6" customHeight="1">
      <c r="A58" s="12" t="s">
        <v>52</v>
      </c>
      <c r="B58" s="18" t="s">
        <v>53</v>
      </c>
      <c r="C58" s="13"/>
      <c r="D58" s="14"/>
      <c r="E58" s="15"/>
      <c r="F58" s="38"/>
      <c r="G58" s="15"/>
      <c r="H58" s="15"/>
      <c r="I58" s="9"/>
      <c r="J58" s="15"/>
      <c r="K58" s="15"/>
      <c r="L58" s="15"/>
      <c r="M58" s="15"/>
      <c r="N58" s="15"/>
      <c r="O58" s="16"/>
      <c r="P58" s="15"/>
      <c r="Q58" s="15">
        <f>SUM(Q59:Q62)</f>
        <v>8000000</v>
      </c>
      <c r="R58" s="15"/>
    </row>
    <row r="59" spans="1:18" s="1" customFormat="1" ht="16.5">
      <c r="A59" s="12"/>
      <c r="B59" s="18" t="s">
        <v>54</v>
      </c>
      <c r="C59" s="13">
        <v>20</v>
      </c>
      <c r="D59" s="14" t="s">
        <v>55</v>
      </c>
      <c r="E59" s="15" t="s">
        <v>23</v>
      </c>
      <c r="F59" s="38">
        <v>2</v>
      </c>
      <c r="G59" s="15" t="s">
        <v>25</v>
      </c>
      <c r="H59" s="15"/>
      <c r="I59" s="9"/>
      <c r="J59" s="15"/>
      <c r="K59" s="15"/>
      <c r="L59" s="15"/>
      <c r="M59" s="15"/>
      <c r="N59" s="15">
        <f>C59*F59</f>
        <v>40</v>
      </c>
      <c r="O59" s="16" t="s">
        <v>55</v>
      </c>
      <c r="P59" s="15">
        <v>100000</v>
      </c>
      <c r="Q59" s="17">
        <f>P59*N59</f>
        <v>4000000</v>
      </c>
      <c r="R59" s="17"/>
    </row>
    <row r="60" spans="1:18" s="1" customFormat="1" ht="16.5">
      <c r="A60" s="12"/>
      <c r="B60" s="18" t="s">
        <v>56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23.25" customHeight="1">
      <c r="A61" s="12"/>
      <c r="B61" s="18" t="s">
        <v>57</v>
      </c>
      <c r="C61" s="19">
        <v>70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140</v>
      </c>
      <c r="O61" s="16" t="s">
        <v>55</v>
      </c>
      <c r="P61" s="15">
        <v>140000</v>
      </c>
      <c r="Q61" s="17"/>
      <c r="R61" s="108" t="s">
        <v>66</v>
      </c>
    </row>
    <row r="62" spans="1:18" s="1" customFormat="1" ht="23.25" customHeight="1">
      <c r="A62" s="12"/>
      <c r="B62" s="18" t="s">
        <v>58</v>
      </c>
      <c r="C62" s="19"/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0</v>
      </c>
      <c r="O62" s="16" t="s">
        <v>55</v>
      </c>
      <c r="P62" s="15">
        <v>40000</v>
      </c>
      <c r="Q62" s="17">
        <f>P62*N62</f>
        <v>0</v>
      </c>
      <c r="R62" s="109"/>
    </row>
    <row r="63" spans="1:18" s="1" customFormat="1" ht="16.5">
      <c r="A63" s="12">
        <v>524111</v>
      </c>
      <c r="B63" s="18" t="s">
        <v>67</v>
      </c>
      <c r="C63" s="13"/>
      <c r="D63" s="14"/>
      <c r="E63" s="15"/>
      <c r="F63" s="38"/>
      <c r="G63" s="15"/>
      <c r="H63" s="15"/>
      <c r="I63" s="9"/>
      <c r="J63" s="15"/>
      <c r="K63" s="15"/>
      <c r="L63" s="15"/>
      <c r="M63" s="15"/>
      <c r="N63" s="15"/>
      <c r="O63" s="16"/>
      <c r="P63" s="15"/>
      <c r="Q63" s="15">
        <f>SUM(Q64:Q65)</f>
        <v>56000000</v>
      </c>
      <c r="R63" s="15"/>
    </row>
    <row r="64" spans="1:18" s="1" customFormat="1" ht="16.5">
      <c r="A64" s="12"/>
      <c r="B64" s="18" t="s">
        <v>68</v>
      </c>
      <c r="C64" s="13">
        <v>16</v>
      </c>
      <c r="D64" s="14" t="s">
        <v>22</v>
      </c>
      <c r="E64" s="15" t="s">
        <v>23</v>
      </c>
      <c r="F64" s="38">
        <v>1</v>
      </c>
      <c r="G64" s="15" t="s">
        <v>69</v>
      </c>
      <c r="H64" s="15" t="s">
        <v>23</v>
      </c>
      <c r="I64" s="9">
        <v>1</v>
      </c>
      <c r="J64" s="15" t="s">
        <v>25</v>
      </c>
      <c r="K64" s="15"/>
      <c r="L64" s="15"/>
      <c r="M64" s="15"/>
      <c r="N64" s="15">
        <f>C64*F64*I64</f>
        <v>16</v>
      </c>
      <c r="O64" s="16" t="s">
        <v>70</v>
      </c>
      <c r="P64" s="15">
        <v>3000000</v>
      </c>
      <c r="Q64" s="17">
        <f>P64*N64</f>
        <v>48000000</v>
      </c>
      <c r="R64" s="17" t="s">
        <v>71</v>
      </c>
    </row>
    <row r="65" spans="1:19" s="1" customFormat="1" ht="16.5">
      <c r="A65" s="12"/>
      <c r="B65" s="31" t="s">
        <v>72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25</v>
      </c>
      <c r="H65" s="15"/>
      <c r="I65" s="9"/>
      <c r="J65" s="15"/>
      <c r="K65" s="15"/>
      <c r="L65" s="15"/>
      <c r="M65" s="15"/>
      <c r="N65" s="15">
        <f>C65*F65</f>
        <v>16</v>
      </c>
      <c r="O65" s="16" t="s">
        <v>26</v>
      </c>
      <c r="P65" s="15">
        <v>500000</v>
      </c>
      <c r="Q65" s="17">
        <f>P65*N65</f>
        <v>8000000</v>
      </c>
      <c r="R65" s="17"/>
    </row>
    <row r="66" spans="1:19" s="28" customFormat="1" ht="16.5">
      <c r="A66" s="21"/>
      <c r="B66" s="33" t="s">
        <v>63</v>
      </c>
      <c r="C66" s="22">
        <v>16</v>
      </c>
      <c r="D66" s="23" t="s">
        <v>22</v>
      </c>
      <c r="E66" s="24" t="s">
        <v>23</v>
      </c>
      <c r="F66" s="40">
        <v>2</v>
      </c>
      <c r="G66" s="24" t="s">
        <v>51</v>
      </c>
      <c r="H66" s="24" t="s">
        <v>23</v>
      </c>
      <c r="I66" s="25">
        <v>1</v>
      </c>
      <c r="J66" s="24" t="s">
        <v>25</v>
      </c>
      <c r="K66" s="24"/>
      <c r="L66" s="24"/>
      <c r="M66" s="24"/>
      <c r="N66" s="24">
        <f>C66*F66*I66</f>
        <v>32</v>
      </c>
      <c r="O66" s="26" t="s">
        <v>25</v>
      </c>
      <c r="P66" s="24">
        <v>100000</v>
      </c>
      <c r="Q66" s="27">
        <f>P66*N66</f>
        <v>3200000</v>
      </c>
      <c r="R66" s="27"/>
    </row>
    <row r="67" spans="1:19" s="1" customFormat="1" ht="16.5">
      <c r="A67" s="6" t="s">
        <v>16</v>
      </c>
      <c r="B67" s="30" t="s">
        <v>73</v>
      </c>
      <c r="C67" s="7"/>
      <c r="D67" s="8"/>
      <c r="E67" s="9"/>
      <c r="F67" s="37"/>
      <c r="G67" s="9"/>
      <c r="H67" s="9"/>
      <c r="I67" s="9"/>
      <c r="J67" s="9"/>
      <c r="K67" s="9"/>
      <c r="L67" s="9"/>
      <c r="M67" s="9"/>
      <c r="N67" s="9"/>
      <c r="O67" s="10"/>
      <c r="P67" s="9"/>
      <c r="Q67" s="9">
        <f>Q68+Q81+Q83+Q86+Q95</f>
        <v>129620000</v>
      </c>
      <c r="R67" s="9">
        <f>Q67/2</f>
        <v>64810000</v>
      </c>
      <c r="S67" s="55">
        <f>R67/16</f>
        <v>4050625</v>
      </c>
    </row>
    <row r="68" spans="1:19" s="1" customFormat="1" ht="16.5">
      <c r="A68" s="12" t="s">
        <v>18</v>
      </c>
      <c r="B68" s="18" t="s">
        <v>19</v>
      </c>
      <c r="C68" s="13"/>
      <c r="D68" s="14"/>
      <c r="E68" s="15"/>
      <c r="F68" s="38"/>
      <c r="G68" s="15"/>
      <c r="H68" s="15"/>
      <c r="I68" s="9"/>
      <c r="J68" s="15"/>
      <c r="K68" s="15"/>
      <c r="L68" s="15"/>
      <c r="M68" s="15"/>
      <c r="N68" s="15"/>
      <c r="O68" s="16"/>
      <c r="P68" s="15"/>
      <c r="Q68" s="15">
        <f>SUM(Q70:Q80)</f>
        <v>91400000</v>
      </c>
      <c r="R68" s="15"/>
    </row>
    <row r="69" spans="1:19" s="1" customFormat="1" ht="16.5">
      <c r="A69" s="12"/>
      <c r="B69" s="18" t="s">
        <v>20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/>
      <c r="R69" s="15"/>
    </row>
    <row r="70" spans="1:19" s="1" customFormat="1" ht="16.5">
      <c r="A70" s="12"/>
      <c r="B70" s="18" t="s">
        <v>21</v>
      </c>
      <c r="C70" s="13">
        <v>16</v>
      </c>
      <c r="D70" s="14" t="s">
        <v>22</v>
      </c>
      <c r="E70" s="15" t="s">
        <v>23</v>
      </c>
      <c r="F70" s="38">
        <v>1</v>
      </c>
      <c r="G70" s="15" t="s">
        <v>24</v>
      </c>
      <c r="H70" s="15" t="s">
        <v>23</v>
      </c>
      <c r="I70" s="9">
        <v>2</v>
      </c>
      <c r="J70" s="15" t="s">
        <v>25</v>
      </c>
      <c r="K70" s="15"/>
      <c r="L70" s="15"/>
      <c r="M70" s="15"/>
      <c r="N70" s="15">
        <f>C70*F70*I70</f>
        <v>32</v>
      </c>
      <c r="O70" s="16" t="s">
        <v>26</v>
      </c>
      <c r="P70" s="15">
        <v>200000</v>
      </c>
      <c r="Q70" s="17">
        <f t="shared" ref="Q70:Q75" si="4">P70*N70</f>
        <v>6400000</v>
      </c>
      <c r="R70" s="17"/>
    </row>
    <row r="71" spans="1:19" s="1" customFormat="1" ht="16.5">
      <c r="A71" s="12"/>
      <c r="B71" s="18" t="s">
        <v>27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28</v>
      </c>
      <c r="H71" s="15" t="s">
        <v>23</v>
      </c>
      <c r="I71" s="9">
        <v>2</v>
      </c>
      <c r="J71" s="15" t="s">
        <v>25</v>
      </c>
      <c r="K71" s="15"/>
      <c r="L71" s="15"/>
      <c r="M71" s="15"/>
      <c r="N71" s="15">
        <f>C71*F71*I71</f>
        <v>32</v>
      </c>
      <c r="O71" s="16" t="s">
        <v>28</v>
      </c>
      <c r="P71" s="15">
        <v>250000</v>
      </c>
      <c r="Q71" s="17">
        <f t="shared" si="4"/>
        <v>8000000</v>
      </c>
      <c r="R71" s="17"/>
    </row>
    <row r="72" spans="1:19" s="1" customFormat="1" ht="16.5">
      <c r="A72" s="12"/>
      <c r="B72" s="18" t="s">
        <v>34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24</v>
      </c>
      <c r="H72" s="15" t="s">
        <v>23</v>
      </c>
      <c r="I72" s="9">
        <v>2</v>
      </c>
      <c r="J72" s="15" t="s">
        <v>25</v>
      </c>
      <c r="K72" s="15"/>
      <c r="L72" s="15"/>
      <c r="M72" s="15"/>
      <c r="N72" s="15">
        <f>C72*F72*I72</f>
        <v>32</v>
      </c>
      <c r="O72" s="16" t="s">
        <v>26</v>
      </c>
      <c r="P72" s="15">
        <v>300000</v>
      </c>
      <c r="Q72" s="17">
        <f t="shared" si="4"/>
        <v>9600000</v>
      </c>
      <c r="R72" s="17"/>
    </row>
    <row r="73" spans="1:19" s="1" customFormat="1" ht="16.5">
      <c r="A73" s="12"/>
      <c r="B73" s="18" t="s">
        <v>188</v>
      </c>
      <c r="C73" s="19">
        <v>2</v>
      </c>
      <c r="D73" s="14" t="s">
        <v>25</v>
      </c>
      <c r="E73" s="15"/>
      <c r="F73" s="38"/>
      <c r="G73" s="15"/>
      <c r="H73" s="15"/>
      <c r="I73" s="9"/>
      <c r="J73" s="15"/>
      <c r="K73" s="15"/>
      <c r="L73" s="15"/>
      <c r="M73" s="15"/>
      <c r="N73" s="13">
        <f>C73</f>
        <v>2</v>
      </c>
      <c r="O73" s="16" t="s">
        <v>25</v>
      </c>
      <c r="P73" s="20">
        <v>20000000</v>
      </c>
      <c r="Q73" s="17">
        <f t="shared" si="4"/>
        <v>40000000</v>
      </c>
      <c r="R73" s="17" t="s">
        <v>36</v>
      </c>
    </row>
    <row r="74" spans="1:19" s="1" customFormat="1" ht="16.5">
      <c r="A74" s="104"/>
      <c r="B74" s="105" t="s">
        <v>169</v>
      </c>
      <c r="C74" s="19">
        <v>0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0</v>
      </c>
      <c r="O74" s="16" t="s">
        <v>25</v>
      </c>
      <c r="P74" s="20">
        <v>20000000</v>
      </c>
      <c r="Q74" s="17">
        <f t="shared" si="4"/>
        <v>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4"/>
        <v>0</v>
      </c>
      <c r="R75" s="17" t="s">
        <v>36</v>
      </c>
    </row>
    <row r="76" spans="1:19" s="1" customFormat="1" ht="16.5">
      <c r="A76" s="12"/>
      <c r="B76" s="18" t="s">
        <v>37</v>
      </c>
      <c r="C76" s="13"/>
      <c r="D76" s="14"/>
      <c r="E76" s="15"/>
      <c r="F76" s="38"/>
      <c r="G76" s="15"/>
      <c r="H76" s="15"/>
      <c r="I76" s="9"/>
      <c r="J76" s="15"/>
      <c r="K76" s="15"/>
      <c r="L76" s="15"/>
      <c r="M76" s="15"/>
      <c r="N76" s="15"/>
      <c r="O76" s="16"/>
      <c r="P76" s="15"/>
      <c r="Q76" s="15"/>
      <c r="R76" s="15"/>
    </row>
    <row r="77" spans="1:19" s="1" customFormat="1" ht="16.5">
      <c r="A77" s="12"/>
      <c r="B77" s="18" t="s">
        <v>168</v>
      </c>
      <c r="C77" s="13">
        <v>16</v>
      </c>
      <c r="D77" s="14" t="s">
        <v>22</v>
      </c>
      <c r="E77" s="15" t="s">
        <v>23</v>
      </c>
      <c r="F77" s="39">
        <f>160/8</f>
        <v>20</v>
      </c>
      <c r="G77" s="15" t="s">
        <v>39</v>
      </c>
      <c r="H77" s="15" t="s">
        <v>23</v>
      </c>
      <c r="I77" s="9">
        <v>2</v>
      </c>
      <c r="J77" s="15" t="s">
        <v>25</v>
      </c>
      <c r="K77" s="15"/>
      <c r="L77" s="15"/>
      <c r="M77" s="15"/>
      <c r="N77" s="15">
        <f>C77*F77*I77</f>
        <v>640</v>
      </c>
      <c r="O77" s="16" t="s">
        <v>40</v>
      </c>
      <c r="P77" s="15">
        <v>40000</v>
      </c>
      <c r="Q77" s="17">
        <f>P77*N77</f>
        <v>25600000</v>
      </c>
      <c r="R77" s="17" t="s">
        <v>41</v>
      </c>
    </row>
    <row r="78" spans="1:19" s="1" customFormat="1" ht="16.5">
      <c r="A78" s="12"/>
      <c r="B78" s="18" t="s">
        <v>42</v>
      </c>
      <c r="C78" s="13">
        <v>16</v>
      </c>
      <c r="D78" s="14" t="s">
        <v>22</v>
      </c>
      <c r="E78" s="15" t="s">
        <v>23</v>
      </c>
      <c r="F78" s="38">
        <v>1</v>
      </c>
      <c r="G78" s="15" t="s">
        <v>43</v>
      </c>
      <c r="H78" s="15" t="s">
        <v>23</v>
      </c>
      <c r="I78" s="9">
        <v>2</v>
      </c>
      <c r="J78" s="15" t="s">
        <v>25</v>
      </c>
      <c r="K78" s="15"/>
      <c r="L78" s="15"/>
      <c r="M78" s="15"/>
      <c r="N78" s="15">
        <f>C78*F78*I78</f>
        <v>32</v>
      </c>
      <c r="O78" s="16" t="s">
        <v>43</v>
      </c>
      <c r="P78" s="15">
        <v>25000</v>
      </c>
      <c r="Q78" s="17">
        <f>P78*N84</f>
        <v>800000</v>
      </c>
      <c r="R78" s="17"/>
    </row>
    <row r="79" spans="1:19" s="1" customFormat="1" ht="16.5">
      <c r="A79" s="12"/>
      <c r="B79" s="18" t="s">
        <v>44</v>
      </c>
      <c r="C79" s="13"/>
      <c r="D79" s="14"/>
      <c r="E79" s="15"/>
      <c r="F79" s="38"/>
      <c r="G79" s="15"/>
      <c r="H79" s="15"/>
      <c r="I79" s="9"/>
      <c r="J79" s="15"/>
      <c r="K79" s="15"/>
      <c r="L79" s="15"/>
      <c r="M79" s="15"/>
      <c r="N79" s="15"/>
      <c r="O79" s="16"/>
      <c r="P79" s="15"/>
      <c r="Q79" s="15"/>
      <c r="R79" s="15"/>
    </row>
    <row r="80" spans="1:19" s="1" customFormat="1" ht="16.5">
      <c r="A80" s="12"/>
      <c r="B80" s="18" t="s">
        <v>45</v>
      </c>
      <c r="C80" s="13">
        <v>2</v>
      </c>
      <c r="D80" s="14" t="s">
        <v>25</v>
      </c>
      <c r="E80" s="15"/>
      <c r="F80" s="38"/>
      <c r="G80" s="15"/>
      <c r="H80" s="15"/>
      <c r="I80" s="9"/>
      <c r="J80" s="15"/>
      <c r="K80" s="15"/>
      <c r="L80" s="15"/>
      <c r="M80" s="15"/>
      <c r="N80" s="13">
        <f>C80</f>
        <v>2</v>
      </c>
      <c r="O80" s="16" t="s">
        <v>25</v>
      </c>
      <c r="P80" s="15">
        <v>500000</v>
      </c>
      <c r="Q80" s="17">
        <f>P80*N80</f>
        <v>1000000</v>
      </c>
      <c r="R80" s="17"/>
    </row>
    <row r="81" spans="1:18" s="1" customFormat="1" ht="16.5">
      <c r="A81" s="94" t="s">
        <v>102</v>
      </c>
      <c r="B81" s="69" t="s">
        <v>103</v>
      </c>
      <c r="C81" s="70"/>
      <c r="D81" s="70"/>
      <c r="E81" s="70"/>
      <c r="F81" s="71"/>
      <c r="G81" s="70"/>
      <c r="H81" s="70"/>
      <c r="I81" s="70"/>
      <c r="J81" s="70"/>
      <c r="K81" s="70"/>
      <c r="L81" s="70"/>
      <c r="M81" s="70"/>
      <c r="N81" s="72"/>
      <c r="O81" s="70"/>
      <c r="P81" s="72"/>
      <c r="Q81" s="73">
        <f>Q82</f>
        <v>1800000</v>
      </c>
      <c r="R81" s="17"/>
    </row>
    <row r="82" spans="1:18" s="1" customFormat="1" ht="16.5">
      <c r="A82" s="67"/>
      <c r="B82" s="65" t="s">
        <v>104</v>
      </c>
      <c r="C82" s="76">
        <v>3</v>
      </c>
      <c r="D82" s="77" t="s">
        <v>22</v>
      </c>
      <c r="E82" s="78" t="s">
        <v>23</v>
      </c>
      <c r="F82" s="79">
        <v>1</v>
      </c>
      <c r="G82" s="78" t="s">
        <v>116</v>
      </c>
      <c r="H82" s="78" t="s">
        <v>23</v>
      </c>
      <c r="I82" s="80">
        <v>2</v>
      </c>
      <c r="J82" s="78" t="s">
        <v>25</v>
      </c>
      <c r="K82" s="78"/>
      <c r="L82" s="78"/>
      <c r="M82" s="78"/>
      <c r="N82" s="78">
        <f>C82*F82*I82</f>
        <v>6</v>
      </c>
      <c r="O82" s="66"/>
      <c r="P82" s="81">
        <v>300000</v>
      </c>
      <c r="Q82" s="68">
        <f>N82*P82</f>
        <v>1800000</v>
      </c>
      <c r="R82" s="17"/>
    </row>
    <row r="83" spans="1:18" s="1" customFormat="1" ht="16.5">
      <c r="A83" s="12" t="s">
        <v>46</v>
      </c>
      <c r="B83" s="18" t="s">
        <v>47</v>
      </c>
      <c r="C83" s="13"/>
      <c r="D83" s="14"/>
      <c r="E83" s="15"/>
      <c r="F83" s="38"/>
      <c r="G83" s="15"/>
      <c r="H83" s="15"/>
      <c r="I83" s="9"/>
      <c r="J83" s="15"/>
      <c r="K83" s="15"/>
      <c r="L83" s="15"/>
      <c r="M83" s="15"/>
      <c r="N83" s="15"/>
      <c r="O83" s="16"/>
      <c r="P83" s="15"/>
      <c r="Q83" s="15">
        <f>SUM(Q84:Q85)</f>
        <v>640000</v>
      </c>
      <c r="R83" s="15"/>
    </row>
    <row r="84" spans="1:18" s="1" customFormat="1" ht="16.5">
      <c r="A84" s="12"/>
      <c r="B84" s="31" t="s">
        <v>48</v>
      </c>
      <c r="C84" s="13">
        <v>16</v>
      </c>
      <c r="D84" s="14" t="s">
        <v>22</v>
      </c>
      <c r="E84" s="15" t="s">
        <v>23</v>
      </c>
      <c r="F84" s="38">
        <v>1</v>
      </c>
      <c r="G84" s="15" t="s">
        <v>25</v>
      </c>
      <c r="H84" s="15" t="s">
        <v>23</v>
      </c>
      <c r="I84" s="9">
        <v>2</v>
      </c>
      <c r="J84" s="15" t="s">
        <v>25</v>
      </c>
      <c r="K84" s="15"/>
      <c r="L84" s="15"/>
      <c r="M84" s="15"/>
      <c r="N84" s="15">
        <f>C84*F84*I84</f>
        <v>32</v>
      </c>
      <c r="O84" s="16" t="s">
        <v>26</v>
      </c>
      <c r="P84" s="15">
        <v>20000</v>
      </c>
      <c r="Q84" s="17">
        <f>N84*P84</f>
        <v>640000</v>
      </c>
      <c r="R84" s="15" t="s">
        <v>49</v>
      </c>
    </row>
    <row r="85" spans="1:18" s="1" customFormat="1" ht="16.5">
      <c r="A85" s="12"/>
      <c r="B85" s="32" t="s">
        <v>50</v>
      </c>
      <c r="C85" s="13">
        <v>16</v>
      </c>
      <c r="D85" s="14" t="s">
        <v>22</v>
      </c>
      <c r="E85" s="15" t="s">
        <v>23</v>
      </c>
      <c r="F85" s="38">
        <v>3</v>
      </c>
      <c r="G85" s="15" t="s">
        <v>51</v>
      </c>
      <c r="H85" s="15" t="s">
        <v>23</v>
      </c>
      <c r="I85" s="9">
        <v>3</v>
      </c>
      <c r="J85" s="15" t="s">
        <v>25</v>
      </c>
      <c r="K85" s="15"/>
      <c r="L85" s="15"/>
      <c r="M85" s="15"/>
      <c r="N85" s="15">
        <f>C85*F85</f>
        <v>48</v>
      </c>
      <c r="O85" s="16" t="s">
        <v>26</v>
      </c>
      <c r="P85" s="15">
        <v>0</v>
      </c>
      <c r="Q85" s="17">
        <f>P85*N85</f>
        <v>0</v>
      </c>
      <c r="R85" s="17"/>
    </row>
    <row r="86" spans="1:18" s="1" customFormat="1" ht="16.5">
      <c r="A86" s="12">
        <v>524111</v>
      </c>
      <c r="B86" s="18" t="s">
        <v>67</v>
      </c>
      <c r="C86" s="13"/>
      <c r="D86" s="14"/>
      <c r="E86" s="15"/>
      <c r="F86" s="38"/>
      <c r="G86" s="15"/>
      <c r="H86" s="15"/>
      <c r="I86" s="9"/>
      <c r="J86" s="15"/>
      <c r="K86" s="15"/>
      <c r="L86" s="15"/>
      <c r="M86" s="15"/>
      <c r="N86" s="15"/>
      <c r="O86" s="16"/>
      <c r="P86" s="15"/>
      <c r="Q86" s="15">
        <f>SUM(Q87:Q93)</f>
        <v>18780000</v>
      </c>
      <c r="R86" s="15"/>
    </row>
    <row r="87" spans="1:18" s="1" customFormat="1" ht="16.5">
      <c r="A87" s="12"/>
      <c r="B87" s="18" t="s">
        <v>74</v>
      </c>
      <c r="C87" s="15">
        <v>2</v>
      </c>
      <c r="D87" s="15" t="s">
        <v>69</v>
      </c>
      <c r="E87" s="15" t="s">
        <v>23</v>
      </c>
      <c r="F87" s="37">
        <v>3</v>
      </c>
      <c r="G87" s="15" t="s">
        <v>25</v>
      </c>
      <c r="H87" s="15"/>
      <c r="I87" s="9"/>
      <c r="J87" s="15"/>
      <c r="K87" s="15"/>
      <c r="L87" s="15"/>
      <c r="M87" s="15"/>
      <c r="N87" s="15">
        <f>C87*F87</f>
        <v>6</v>
      </c>
      <c r="O87" s="16" t="s">
        <v>70</v>
      </c>
      <c r="P87" s="15">
        <v>750000</v>
      </c>
      <c r="Q87" s="17">
        <f t="shared" ref="Q87:Q93" si="5">P87*N87</f>
        <v>4500000</v>
      </c>
      <c r="R87" s="17" t="s">
        <v>71</v>
      </c>
    </row>
    <row r="88" spans="1:18" s="1" customFormat="1" ht="16.5">
      <c r="A88" s="12"/>
      <c r="B88" s="31" t="s">
        <v>75</v>
      </c>
      <c r="C88" s="13">
        <v>1</v>
      </c>
      <c r="D88" s="14" t="s">
        <v>22</v>
      </c>
      <c r="E88" s="15" t="s">
        <v>23</v>
      </c>
      <c r="F88" s="38">
        <v>2</v>
      </c>
      <c r="G88" s="15" t="s">
        <v>69</v>
      </c>
      <c r="H88" s="15" t="s">
        <v>23</v>
      </c>
      <c r="I88" s="9">
        <v>2</v>
      </c>
      <c r="J88" s="15" t="s">
        <v>25</v>
      </c>
      <c r="K88" s="15"/>
      <c r="L88" s="15"/>
      <c r="M88" s="15"/>
      <c r="N88" s="15">
        <f>C88*F88*I88</f>
        <v>4</v>
      </c>
      <c r="O88" s="16" t="s">
        <v>70</v>
      </c>
      <c r="P88" s="15">
        <v>200000</v>
      </c>
      <c r="Q88" s="17">
        <f t="shared" si="5"/>
        <v>800000</v>
      </c>
      <c r="R88" s="51" t="s">
        <v>87</v>
      </c>
    </row>
    <row r="89" spans="1:18" s="1" customFormat="1" ht="16.5">
      <c r="A89" s="12"/>
      <c r="B89" s="31" t="s">
        <v>76</v>
      </c>
      <c r="C89" s="13">
        <v>1</v>
      </c>
      <c r="D89" s="14" t="s">
        <v>22</v>
      </c>
      <c r="E89" s="15" t="s">
        <v>23</v>
      </c>
      <c r="F89" s="39">
        <v>20</v>
      </c>
      <c r="G89" s="15" t="s">
        <v>39</v>
      </c>
      <c r="H89" s="15" t="s">
        <v>23</v>
      </c>
      <c r="I89" s="9">
        <v>2</v>
      </c>
      <c r="J89" s="15" t="s">
        <v>25</v>
      </c>
      <c r="K89" s="15"/>
      <c r="L89" s="15"/>
      <c r="M89" s="15"/>
      <c r="N89" s="15">
        <f>C89*F89*I89</f>
        <v>40</v>
      </c>
      <c r="O89" s="16" t="s">
        <v>40</v>
      </c>
      <c r="P89" s="15">
        <v>150000</v>
      </c>
      <c r="Q89" s="17">
        <f t="shared" si="5"/>
        <v>6000000</v>
      </c>
      <c r="R89" s="51" t="s">
        <v>87</v>
      </c>
    </row>
    <row r="90" spans="1:18" s="1" customFormat="1" ht="16.5">
      <c r="A90" s="12"/>
      <c r="B90" s="31" t="s">
        <v>78</v>
      </c>
      <c r="C90" s="13">
        <v>1</v>
      </c>
      <c r="D90" s="14" t="s">
        <v>22</v>
      </c>
      <c r="E90" s="15" t="s">
        <v>23</v>
      </c>
      <c r="F90" s="37">
        <v>2</v>
      </c>
      <c r="G90" s="15" t="s">
        <v>25</v>
      </c>
      <c r="H90" s="15"/>
      <c r="I90" s="9"/>
      <c r="J90" s="15"/>
      <c r="K90" s="15"/>
      <c r="L90" s="15"/>
      <c r="M90" s="15"/>
      <c r="N90" s="15">
        <f>C90*F90</f>
        <v>2</v>
      </c>
      <c r="O90" s="16" t="s">
        <v>26</v>
      </c>
      <c r="P90" s="15">
        <v>1500000</v>
      </c>
      <c r="Q90" s="17">
        <f>P90*N90</f>
        <v>3000000</v>
      </c>
      <c r="R90" s="51" t="s">
        <v>87</v>
      </c>
    </row>
    <row r="91" spans="1:18" s="1" customFormat="1" ht="16.5">
      <c r="A91" s="42"/>
      <c r="B91" s="52" t="s">
        <v>77</v>
      </c>
      <c r="C91" s="43">
        <v>1</v>
      </c>
      <c r="D91" s="44" t="s">
        <v>22</v>
      </c>
      <c r="E91" s="45" t="s">
        <v>23</v>
      </c>
      <c r="F91" s="46">
        <v>3</v>
      </c>
      <c r="G91" s="45" t="s">
        <v>39</v>
      </c>
      <c r="H91" s="45" t="s">
        <v>23</v>
      </c>
      <c r="I91" s="47">
        <v>2</v>
      </c>
      <c r="J91" s="45" t="s">
        <v>25</v>
      </c>
      <c r="K91" s="45"/>
      <c r="L91" s="45"/>
      <c r="M91" s="45"/>
      <c r="N91" s="45">
        <f>C91*F91*I91</f>
        <v>6</v>
      </c>
      <c r="O91" s="48" t="s">
        <v>40</v>
      </c>
      <c r="P91" s="45">
        <v>380000</v>
      </c>
      <c r="Q91" s="49">
        <f t="shared" si="5"/>
        <v>2280000</v>
      </c>
      <c r="R91" s="49" t="s">
        <v>86</v>
      </c>
    </row>
    <row r="92" spans="1:18" ht="16.5">
      <c r="A92" s="50"/>
      <c r="B92" s="52" t="s">
        <v>85</v>
      </c>
      <c r="C92" s="43">
        <v>1</v>
      </c>
      <c r="D92" s="44" t="s">
        <v>22</v>
      </c>
      <c r="E92" s="45" t="s">
        <v>23</v>
      </c>
      <c r="F92" s="46">
        <v>2</v>
      </c>
      <c r="G92" s="45" t="s">
        <v>39</v>
      </c>
      <c r="H92" s="45" t="s">
        <v>23</v>
      </c>
      <c r="I92" s="47">
        <v>2</v>
      </c>
      <c r="J92" s="45" t="s">
        <v>25</v>
      </c>
      <c r="K92" s="45"/>
      <c r="L92" s="45"/>
      <c r="M92" s="45"/>
      <c r="N92" s="45">
        <f>C92*F92*I92</f>
        <v>4</v>
      </c>
      <c r="O92" s="48" t="s">
        <v>40</v>
      </c>
      <c r="P92" s="45">
        <v>350000</v>
      </c>
      <c r="Q92" s="49">
        <f t="shared" si="5"/>
        <v>1400000</v>
      </c>
      <c r="R92" s="49" t="s">
        <v>86</v>
      </c>
    </row>
    <row r="93" spans="1:18" s="1" customFormat="1" ht="16.5">
      <c r="A93" s="42"/>
      <c r="B93" s="52" t="s">
        <v>79</v>
      </c>
      <c r="C93" s="43">
        <v>1</v>
      </c>
      <c r="D93" s="44" t="s">
        <v>22</v>
      </c>
      <c r="E93" s="45" t="s">
        <v>23</v>
      </c>
      <c r="F93" s="46">
        <v>2</v>
      </c>
      <c r="G93" s="45" t="s">
        <v>69</v>
      </c>
      <c r="H93" s="45" t="s">
        <v>23</v>
      </c>
      <c r="I93" s="47">
        <v>2</v>
      </c>
      <c r="J93" s="45" t="s">
        <v>25</v>
      </c>
      <c r="K93" s="45"/>
      <c r="L93" s="45"/>
      <c r="M93" s="45"/>
      <c r="N93" s="45">
        <f>C93*F93*I93</f>
        <v>4</v>
      </c>
      <c r="O93" s="48" t="s">
        <v>70</v>
      </c>
      <c r="P93" s="45">
        <v>200000</v>
      </c>
      <c r="Q93" s="49">
        <f t="shared" si="5"/>
        <v>800000</v>
      </c>
      <c r="R93" s="49" t="s">
        <v>86</v>
      </c>
    </row>
    <row r="94" spans="1:18" s="28" customFormat="1" ht="16.5">
      <c r="A94" s="21"/>
      <c r="B94" s="33" t="s">
        <v>63</v>
      </c>
      <c r="C94" s="22">
        <v>16</v>
      </c>
      <c r="D94" s="23" t="s">
        <v>22</v>
      </c>
      <c r="E94" s="24" t="s">
        <v>23</v>
      </c>
      <c r="F94" s="40">
        <v>2</v>
      </c>
      <c r="G94" s="24" t="s">
        <v>51</v>
      </c>
      <c r="H94" s="24" t="s">
        <v>23</v>
      </c>
      <c r="I94" s="25">
        <v>4</v>
      </c>
      <c r="J94" s="24" t="s">
        <v>25</v>
      </c>
      <c r="K94" s="24"/>
      <c r="L94" s="24"/>
      <c r="M94" s="24"/>
      <c r="N94" s="24">
        <f>C94*F94*I94</f>
        <v>128</v>
      </c>
      <c r="O94" s="26" t="s">
        <v>25</v>
      </c>
      <c r="P94" s="24">
        <v>0</v>
      </c>
      <c r="Q94" s="27">
        <f>P94*N94</f>
        <v>0</v>
      </c>
      <c r="R94" s="27"/>
    </row>
    <row r="95" spans="1:18" s="1" customFormat="1" ht="16.5">
      <c r="A95" s="12" t="s">
        <v>59</v>
      </c>
      <c r="B95" s="18" t="s">
        <v>60</v>
      </c>
      <c r="C95" s="13"/>
      <c r="D95" s="14"/>
      <c r="E95" s="15"/>
      <c r="F95" s="38"/>
      <c r="G95" s="15"/>
      <c r="H95" s="15"/>
      <c r="I95" s="9"/>
      <c r="J95" s="15"/>
      <c r="K95" s="15"/>
      <c r="L95" s="15"/>
      <c r="M95" s="15"/>
      <c r="N95" s="15"/>
      <c r="O95" s="16"/>
      <c r="P95" s="15"/>
      <c r="Q95" s="15">
        <f>SUM(Q96:Q98)</f>
        <v>17000000</v>
      </c>
      <c r="R95" s="15"/>
    </row>
    <row r="96" spans="1:18" s="1" customFormat="1" ht="16.5">
      <c r="A96" s="12"/>
      <c r="B96" s="32" t="s">
        <v>61</v>
      </c>
      <c r="C96" s="13">
        <v>16</v>
      </c>
      <c r="D96" s="14" t="s">
        <v>22</v>
      </c>
      <c r="E96" s="15" t="s">
        <v>23</v>
      </c>
      <c r="F96" s="39">
        <v>0</v>
      </c>
      <c r="G96" s="15" t="s">
        <v>39</v>
      </c>
      <c r="H96" s="15" t="s">
        <v>23</v>
      </c>
      <c r="I96" s="9">
        <v>0</v>
      </c>
      <c r="J96" s="15" t="s">
        <v>25</v>
      </c>
      <c r="K96" s="15"/>
      <c r="L96" s="15"/>
      <c r="M96" s="15"/>
      <c r="N96" s="15">
        <f>C96*F96*I96</f>
        <v>0</v>
      </c>
      <c r="O96" s="16" t="s">
        <v>40</v>
      </c>
      <c r="P96" s="15">
        <v>25000</v>
      </c>
      <c r="Q96" s="17">
        <f>P96*N96</f>
        <v>0</v>
      </c>
      <c r="R96" s="17"/>
    </row>
    <row r="97" spans="1:19" s="1" customFormat="1" ht="16.5">
      <c r="A97" s="12"/>
      <c r="B97" s="31" t="s">
        <v>80</v>
      </c>
      <c r="C97" s="13">
        <v>16</v>
      </c>
      <c r="D97" s="14" t="s">
        <v>22</v>
      </c>
      <c r="E97" s="15" t="s">
        <v>23</v>
      </c>
      <c r="F97" s="39">
        <v>20</v>
      </c>
      <c r="G97" s="15" t="s">
        <v>39</v>
      </c>
      <c r="H97" s="15" t="s">
        <v>23</v>
      </c>
      <c r="I97" s="9">
        <v>2</v>
      </c>
      <c r="J97" s="15" t="s">
        <v>25</v>
      </c>
      <c r="K97" s="15"/>
      <c r="L97" s="15"/>
      <c r="M97" s="15"/>
      <c r="N97" s="15">
        <f>C97*F97*I97</f>
        <v>640</v>
      </c>
      <c r="O97" s="16" t="s">
        <v>40</v>
      </c>
      <c r="P97" s="15">
        <v>25000</v>
      </c>
      <c r="Q97" s="17">
        <f>P97*N97</f>
        <v>16000000</v>
      </c>
      <c r="R97" s="17">
        <f>Q97/4</f>
        <v>4000000</v>
      </c>
      <c r="S97" s="55">
        <f>R97/16</f>
        <v>250000</v>
      </c>
    </row>
    <row r="98" spans="1:19" s="1" customFormat="1" ht="16.5">
      <c r="A98" s="12"/>
      <c r="B98" s="53" t="s">
        <v>81</v>
      </c>
      <c r="C98" s="13">
        <v>1</v>
      </c>
      <c r="D98" s="14" t="s">
        <v>22</v>
      </c>
      <c r="E98" s="15" t="s">
        <v>23</v>
      </c>
      <c r="F98" s="39">
        <v>20</v>
      </c>
      <c r="G98" s="15" t="s">
        <v>39</v>
      </c>
      <c r="H98" s="15" t="s">
        <v>23</v>
      </c>
      <c r="I98" s="9">
        <v>2</v>
      </c>
      <c r="J98" s="15" t="s">
        <v>25</v>
      </c>
      <c r="K98" s="15"/>
      <c r="L98" s="15"/>
      <c r="M98" s="15"/>
      <c r="N98" s="15">
        <f>C98*F98*I98</f>
        <v>40</v>
      </c>
      <c r="O98" s="16" t="s">
        <v>40</v>
      </c>
      <c r="P98" s="15">
        <v>25000</v>
      </c>
      <c r="Q98" s="17">
        <f>P98*N98</f>
        <v>1000000</v>
      </c>
      <c r="R98" s="17"/>
    </row>
    <row r="99" spans="1:19" s="91" customFormat="1" ht="16.5">
      <c r="A99" s="82"/>
      <c r="B99" s="89"/>
      <c r="C99" s="83"/>
      <c r="D99" s="84"/>
      <c r="E99" s="85"/>
      <c r="F99" s="90"/>
      <c r="G99" s="85"/>
      <c r="H99" s="85"/>
      <c r="I99" s="86"/>
      <c r="J99" s="85"/>
      <c r="K99" s="85"/>
      <c r="L99" s="85"/>
      <c r="M99" s="85"/>
      <c r="N99" s="85"/>
      <c r="O99" s="87"/>
      <c r="P99" s="85"/>
      <c r="Q99" s="88"/>
      <c r="R99" s="88"/>
    </row>
    <row r="100" spans="1:19">
      <c r="B100" s="54" t="s">
        <v>118</v>
      </c>
      <c r="Q100" s="74">
        <f>Q101+Q108+Q125</f>
        <v>45278000</v>
      </c>
      <c r="S100" s="103">
        <f>Q100/16</f>
        <v>2829875</v>
      </c>
    </row>
    <row r="101" spans="1:19">
      <c r="A101" s="56" t="s">
        <v>89</v>
      </c>
      <c r="B101" s="57" t="s">
        <v>90</v>
      </c>
      <c r="N101" s="58"/>
      <c r="P101" s="58"/>
      <c r="Q101" s="59">
        <f>Q102</f>
        <v>25000000</v>
      </c>
      <c r="R101" s="58"/>
      <c r="S101" s="58"/>
    </row>
    <row r="102" spans="1:19">
      <c r="A102" s="60" t="s">
        <v>18</v>
      </c>
      <c r="B102" s="57" t="s">
        <v>91</v>
      </c>
      <c r="N102" s="58"/>
      <c r="P102" s="58"/>
      <c r="Q102" s="61">
        <f>SUM(Q104:Q107)</f>
        <v>25000000</v>
      </c>
      <c r="R102" s="62"/>
      <c r="S102" s="60" t="s">
        <v>92</v>
      </c>
    </row>
    <row r="103" spans="1:19">
      <c r="A103" s="58"/>
      <c r="B103" s="57" t="s">
        <v>93</v>
      </c>
      <c r="N103" s="58"/>
      <c r="P103" s="58"/>
      <c r="Q103" s="58"/>
      <c r="R103" s="58"/>
      <c r="S103" s="58"/>
    </row>
    <row r="104" spans="1:19">
      <c r="A104" s="58"/>
      <c r="B104" s="57" t="s">
        <v>94</v>
      </c>
      <c r="C104" s="13">
        <v>16</v>
      </c>
      <c r="D104" s="14" t="s">
        <v>22</v>
      </c>
      <c r="E104" s="15" t="s">
        <v>23</v>
      </c>
      <c r="F104" s="38">
        <v>1</v>
      </c>
      <c r="G104" s="15" t="s">
        <v>24</v>
      </c>
      <c r="H104" s="15" t="s">
        <v>23</v>
      </c>
      <c r="I104" s="9">
        <v>1</v>
      </c>
      <c r="J104" s="15" t="s">
        <v>25</v>
      </c>
      <c r="K104" s="15"/>
      <c r="L104" s="15"/>
      <c r="M104" s="15"/>
      <c r="N104" s="15">
        <f>C104*F104*I104</f>
        <v>16</v>
      </c>
      <c r="P104" s="64">
        <v>325000</v>
      </c>
      <c r="Q104" s="61">
        <f>N104*P104</f>
        <v>5200000</v>
      </c>
      <c r="R104" s="58"/>
      <c r="S104" s="60"/>
    </row>
    <row r="105" spans="1:19">
      <c r="A105" s="58"/>
      <c r="B105" s="57" t="s">
        <v>95</v>
      </c>
      <c r="C105" s="13">
        <v>16</v>
      </c>
      <c r="D105" s="14" t="s">
        <v>22</v>
      </c>
      <c r="E105" s="15" t="s">
        <v>23</v>
      </c>
      <c r="F105" s="38">
        <v>1</v>
      </c>
      <c r="G105" s="15" t="s">
        <v>24</v>
      </c>
      <c r="H105" s="15" t="s">
        <v>23</v>
      </c>
      <c r="I105" s="9">
        <v>1</v>
      </c>
      <c r="J105" s="15" t="s">
        <v>25</v>
      </c>
      <c r="K105" s="15"/>
      <c r="L105" s="15"/>
      <c r="M105" s="15"/>
      <c r="N105" s="15">
        <f>C105*F105*I105</f>
        <v>16</v>
      </c>
      <c r="P105" s="64">
        <v>225000</v>
      </c>
      <c r="Q105" s="61">
        <f t="shared" ref="Q105:Q115" si="6">N105*P105</f>
        <v>3600000</v>
      </c>
      <c r="R105" s="58"/>
      <c r="S105" s="60"/>
    </row>
    <row r="106" spans="1:19">
      <c r="A106" s="58"/>
      <c r="B106" s="57" t="s">
        <v>96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28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200000</v>
      </c>
      <c r="Q106" s="61">
        <f t="shared" si="6"/>
        <v>3200000</v>
      </c>
      <c r="R106" s="58"/>
      <c r="S106" s="60"/>
    </row>
    <row r="107" spans="1:19">
      <c r="A107" s="58"/>
      <c r="B107" s="57" t="s">
        <v>97</v>
      </c>
      <c r="N107" s="63">
        <v>1</v>
      </c>
      <c r="P107" s="64">
        <v>13000000</v>
      </c>
      <c r="Q107" s="61">
        <f t="shared" si="6"/>
        <v>13000000</v>
      </c>
      <c r="R107" s="58"/>
      <c r="S107" s="60"/>
    </row>
    <row r="108" spans="1:19">
      <c r="A108" s="56" t="s">
        <v>98</v>
      </c>
      <c r="B108" s="57" t="s">
        <v>99</v>
      </c>
      <c r="N108" s="58"/>
      <c r="P108" s="58"/>
      <c r="Q108" s="61">
        <f>Q109+Q113+Q116+Q119+Q122</f>
        <v>19978000</v>
      </c>
      <c r="R108" s="58"/>
      <c r="S108" s="58"/>
    </row>
    <row r="109" spans="1:19" s="92" customFormat="1">
      <c r="A109" s="60" t="s">
        <v>18</v>
      </c>
      <c r="B109" s="57" t="s">
        <v>91</v>
      </c>
      <c r="F109" s="93"/>
      <c r="N109" s="58"/>
      <c r="P109" s="58"/>
      <c r="Q109" s="61">
        <f>SUM(Q110:Q112)</f>
        <v>11600000</v>
      </c>
      <c r="R109" s="62"/>
      <c r="S109" s="60" t="s">
        <v>92</v>
      </c>
    </row>
    <row r="110" spans="1:19" s="92" customFormat="1">
      <c r="A110" s="58"/>
      <c r="B110" s="57" t="s">
        <v>93</v>
      </c>
      <c r="F110" s="93"/>
      <c r="N110" s="58"/>
      <c r="P110" s="58"/>
      <c r="Q110" s="58"/>
      <c r="R110" s="58"/>
      <c r="S110" s="58"/>
    </row>
    <row r="111" spans="1:19" s="92" customFormat="1">
      <c r="A111" s="58"/>
      <c r="B111" s="57" t="s">
        <v>100</v>
      </c>
      <c r="C111" s="13">
        <v>16</v>
      </c>
      <c r="D111" s="14" t="s">
        <v>22</v>
      </c>
      <c r="E111" s="15" t="s">
        <v>23</v>
      </c>
      <c r="F111" s="38">
        <v>20</v>
      </c>
      <c r="G111" s="15" t="s">
        <v>114</v>
      </c>
      <c r="H111" s="15" t="s">
        <v>23</v>
      </c>
      <c r="I111" s="9">
        <v>1</v>
      </c>
      <c r="J111" s="15" t="s">
        <v>25</v>
      </c>
      <c r="K111" s="15"/>
      <c r="L111" s="15"/>
      <c r="M111" s="15"/>
      <c r="N111" s="15">
        <f>C111*F111*I111</f>
        <v>320</v>
      </c>
      <c r="P111" s="64">
        <v>35000</v>
      </c>
      <c r="Q111" s="61">
        <f t="shared" si="6"/>
        <v>11200000</v>
      </c>
      <c r="R111" s="58"/>
      <c r="S111" s="60"/>
    </row>
    <row r="112" spans="1:19" s="92" customFormat="1">
      <c r="A112" s="58"/>
      <c r="B112" s="57" t="s">
        <v>101</v>
      </c>
      <c r="C112" s="13">
        <v>16</v>
      </c>
      <c r="D112" s="14" t="s">
        <v>22</v>
      </c>
      <c r="E112" s="15" t="s">
        <v>23</v>
      </c>
      <c r="F112" s="38">
        <v>1</v>
      </c>
      <c r="G112" s="15" t="s">
        <v>43</v>
      </c>
      <c r="H112" s="15" t="s">
        <v>23</v>
      </c>
      <c r="I112" s="9">
        <v>1</v>
      </c>
      <c r="J112" s="15" t="s">
        <v>25</v>
      </c>
      <c r="K112" s="15"/>
      <c r="L112" s="15"/>
      <c r="M112" s="15"/>
      <c r="N112" s="15">
        <f>C112*F112*I112</f>
        <v>16</v>
      </c>
      <c r="P112" s="64">
        <v>25000</v>
      </c>
      <c r="Q112" s="61">
        <f t="shared" si="6"/>
        <v>400000</v>
      </c>
      <c r="R112" s="58"/>
      <c r="S112" s="60"/>
    </row>
    <row r="113" spans="1:19" s="92" customFormat="1">
      <c r="A113" s="60" t="s">
        <v>102</v>
      </c>
      <c r="B113" s="57" t="s">
        <v>103</v>
      </c>
      <c r="F113" s="93"/>
      <c r="N113" s="58"/>
      <c r="P113" s="58"/>
      <c r="Q113" s="61">
        <f>Q115</f>
        <v>900000</v>
      </c>
      <c r="R113" s="62"/>
      <c r="S113" s="60" t="s">
        <v>92</v>
      </c>
    </row>
    <row r="114" spans="1:19" s="92" customFormat="1">
      <c r="A114" s="58"/>
      <c r="B114" s="57" t="s">
        <v>93</v>
      </c>
      <c r="F114" s="93"/>
      <c r="N114" s="58"/>
      <c r="P114" s="58"/>
      <c r="Q114" s="58"/>
      <c r="R114" s="58"/>
      <c r="S114" s="58"/>
    </row>
    <row r="115" spans="1:19" s="92" customFormat="1">
      <c r="A115" s="58"/>
      <c r="B115" s="57" t="s">
        <v>104</v>
      </c>
      <c r="C115" s="13">
        <v>3</v>
      </c>
      <c r="D115" s="14" t="s">
        <v>22</v>
      </c>
      <c r="E115" s="15" t="s">
        <v>23</v>
      </c>
      <c r="F115" s="38">
        <v>1</v>
      </c>
      <c r="G115" s="15" t="s">
        <v>43</v>
      </c>
      <c r="H115" s="15" t="s">
        <v>23</v>
      </c>
      <c r="I115" s="9">
        <v>1</v>
      </c>
      <c r="J115" s="15" t="s">
        <v>25</v>
      </c>
      <c r="K115" s="15"/>
      <c r="L115" s="15"/>
      <c r="M115" s="15"/>
      <c r="N115" s="15">
        <f>C115*F115*I115</f>
        <v>3</v>
      </c>
      <c r="P115" s="64">
        <v>300000</v>
      </c>
      <c r="Q115" s="61">
        <f t="shared" si="6"/>
        <v>900000</v>
      </c>
      <c r="R115" s="58"/>
      <c r="S115" s="60"/>
    </row>
    <row r="116" spans="1:19" s="92" customFormat="1">
      <c r="A116" s="60" t="s">
        <v>46</v>
      </c>
      <c r="B116" s="57" t="s">
        <v>105</v>
      </c>
      <c r="F116" s="93"/>
      <c r="N116" s="58"/>
      <c r="P116" s="58"/>
      <c r="Q116" s="61">
        <f>Q118</f>
        <v>1000000</v>
      </c>
      <c r="R116" s="62"/>
      <c r="S116" s="60" t="s">
        <v>92</v>
      </c>
    </row>
    <row r="117" spans="1:19" s="92" customFormat="1">
      <c r="A117" s="58"/>
      <c r="B117" s="57" t="s">
        <v>93</v>
      </c>
      <c r="F117" s="93"/>
      <c r="N117" s="58"/>
      <c r="P117" s="58"/>
      <c r="Q117" s="58"/>
      <c r="R117" s="58"/>
      <c r="S117" s="58"/>
    </row>
    <row r="118" spans="1:19" s="92" customFormat="1">
      <c r="A118" s="58"/>
      <c r="B118" s="57" t="s">
        <v>106</v>
      </c>
      <c r="C118" s="13">
        <v>1</v>
      </c>
      <c r="D118" s="14" t="s">
        <v>22</v>
      </c>
      <c r="E118" s="15" t="s">
        <v>23</v>
      </c>
      <c r="F118" s="38">
        <v>20</v>
      </c>
      <c r="G118" s="15" t="s">
        <v>114</v>
      </c>
      <c r="H118" s="15" t="s">
        <v>23</v>
      </c>
      <c r="I118" s="9">
        <v>1</v>
      </c>
      <c r="J118" s="15" t="s">
        <v>25</v>
      </c>
      <c r="K118" s="15"/>
      <c r="L118" s="15"/>
      <c r="M118" s="15"/>
      <c r="N118" s="15">
        <f>C118*F118*I118</f>
        <v>20</v>
      </c>
      <c r="P118" s="64">
        <v>50000</v>
      </c>
      <c r="Q118" s="61">
        <f>N118*P118</f>
        <v>1000000</v>
      </c>
      <c r="R118" s="58"/>
      <c r="S118" s="60"/>
    </row>
    <row r="119" spans="1:19" s="92" customFormat="1">
      <c r="A119" s="60" t="s">
        <v>107</v>
      </c>
      <c r="B119" s="57" t="s">
        <v>108</v>
      </c>
      <c r="F119" s="93"/>
      <c r="N119" s="58"/>
      <c r="P119" s="58"/>
      <c r="Q119" s="61">
        <f>Q121</f>
        <v>1678000</v>
      </c>
      <c r="R119" s="62"/>
      <c r="S119" s="60" t="s">
        <v>92</v>
      </c>
    </row>
    <row r="120" spans="1:19" s="92" customFormat="1">
      <c r="A120" s="58"/>
      <c r="B120" s="57" t="s">
        <v>93</v>
      </c>
      <c r="F120" s="93"/>
      <c r="N120" s="58"/>
      <c r="P120" s="58"/>
      <c r="Q120" s="58"/>
      <c r="R120" s="58"/>
      <c r="S120" s="58"/>
    </row>
    <row r="121" spans="1:19" s="92" customFormat="1">
      <c r="A121" s="58"/>
      <c r="B121" s="57" t="s">
        <v>109</v>
      </c>
      <c r="C121" s="13">
        <v>2</v>
      </c>
      <c r="D121" s="14" t="s">
        <v>115</v>
      </c>
      <c r="E121" s="15" t="s">
        <v>23</v>
      </c>
      <c r="F121" s="38">
        <v>1</v>
      </c>
      <c r="G121" s="15" t="s">
        <v>25</v>
      </c>
      <c r="H121" s="15" t="s">
        <v>23</v>
      </c>
      <c r="I121" s="9">
        <v>1</v>
      </c>
      <c r="J121" s="15" t="s">
        <v>25</v>
      </c>
      <c r="K121" s="15"/>
      <c r="L121" s="15"/>
      <c r="M121" s="15"/>
      <c r="N121" s="15">
        <f>C121*F121*I121</f>
        <v>2</v>
      </c>
      <c r="P121" s="64">
        <v>839000</v>
      </c>
      <c r="Q121" s="61">
        <f>N121*P121</f>
        <v>1678000</v>
      </c>
      <c r="R121" s="58"/>
      <c r="S121" s="60"/>
    </row>
    <row r="122" spans="1:19" s="92" customFormat="1">
      <c r="A122" s="60" t="s">
        <v>59</v>
      </c>
      <c r="B122" s="57" t="s">
        <v>110</v>
      </c>
      <c r="F122" s="93"/>
      <c r="N122" s="58"/>
      <c r="P122" s="58"/>
      <c r="Q122" s="61">
        <f>Q124</f>
        <v>4800000</v>
      </c>
      <c r="R122" s="62"/>
      <c r="S122" s="60" t="s">
        <v>92</v>
      </c>
    </row>
    <row r="123" spans="1:19" s="92" customFormat="1">
      <c r="A123" s="58"/>
      <c r="B123" s="57" t="s">
        <v>93</v>
      </c>
      <c r="F123" s="93"/>
      <c r="N123" s="58"/>
      <c r="P123" s="58"/>
      <c r="Q123" s="58"/>
      <c r="R123" s="58"/>
      <c r="S123" s="58"/>
    </row>
    <row r="124" spans="1:19" s="92" customFormat="1">
      <c r="A124" s="58"/>
      <c r="B124" s="57" t="s">
        <v>111</v>
      </c>
      <c r="C124" s="13">
        <v>16</v>
      </c>
      <c r="D124" s="14" t="s">
        <v>22</v>
      </c>
      <c r="E124" s="15" t="s">
        <v>23</v>
      </c>
      <c r="F124" s="38">
        <v>1</v>
      </c>
      <c r="G124" s="15" t="s">
        <v>43</v>
      </c>
      <c r="H124" s="15" t="s">
        <v>23</v>
      </c>
      <c r="I124" s="9">
        <v>1</v>
      </c>
      <c r="J124" s="15" t="s">
        <v>25</v>
      </c>
      <c r="K124" s="15"/>
      <c r="L124" s="15"/>
      <c r="M124" s="15"/>
      <c r="N124" s="15">
        <f>C124*F124*I124</f>
        <v>16</v>
      </c>
      <c r="P124" s="64">
        <v>300000</v>
      </c>
      <c r="Q124" s="61">
        <f>N124*P124</f>
        <v>4800000</v>
      </c>
      <c r="R124" s="58"/>
      <c r="S124" s="60"/>
    </row>
    <row r="125" spans="1:19" s="92" customFormat="1">
      <c r="A125" s="56"/>
      <c r="B125" s="57" t="s">
        <v>112</v>
      </c>
      <c r="F125" s="93"/>
      <c r="N125" s="58"/>
      <c r="P125" s="58"/>
      <c r="Q125" s="59">
        <f>Q126</f>
        <v>300000</v>
      </c>
      <c r="R125" s="58"/>
      <c r="S125" s="58"/>
    </row>
    <row r="126" spans="1:19" s="92" customFormat="1">
      <c r="A126" s="60" t="s">
        <v>18</v>
      </c>
      <c r="B126" s="57" t="s">
        <v>91</v>
      </c>
      <c r="F126" s="93"/>
      <c r="N126" s="58"/>
      <c r="P126" s="58"/>
      <c r="Q126" s="61">
        <f>Q128</f>
        <v>300000</v>
      </c>
      <c r="R126" s="62"/>
      <c r="S126" s="60" t="s">
        <v>92</v>
      </c>
    </row>
    <row r="127" spans="1:19" s="92" customFormat="1">
      <c r="A127" s="58"/>
      <c r="B127" s="57" t="s">
        <v>93</v>
      </c>
      <c r="F127" s="93"/>
      <c r="N127" s="58"/>
      <c r="P127" s="58"/>
      <c r="Q127" s="58"/>
      <c r="R127" s="58"/>
      <c r="S127" s="58"/>
    </row>
    <row r="128" spans="1:19" s="92" customFormat="1">
      <c r="A128" s="58"/>
      <c r="B128" s="57" t="s">
        <v>113</v>
      </c>
      <c r="C128" s="13">
        <v>1</v>
      </c>
      <c r="D128" s="14" t="s">
        <v>116</v>
      </c>
      <c r="E128" s="15" t="s">
        <v>23</v>
      </c>
      <c r="F128" s="38">
        <v>1</v>
      </c>
      <c r="G128" s="15" t="s">
        <v>117</v>
      </c>
      <c r="H128" s="15" t="s">
        <v>23</v>
      </c>
      <c r="I128" s="9">
        <v>1</v>
      </c>
      <c r="J128" s="15" t="s">
        <v>25</v>
      </c>
      <c r="K128" s="15"/>
      <c r="L128" s="15"/>
      <c r="M128" s="15"/>
      <c r="N128" s="15">
        <f>C128*F128*I128</f>
        <v>1</v>
      </c>
      <c r="P128" s="64">
        <v>300000</v>
      </c>
      <c r="Q128" s="61">
        <f>N128*P128</f>
        <v>300000</v>
      </c>
      <c r="R128" s="58"/>
      <c r="S128" s="60"/>
    </row>
  </sheetData>
  <mergeCells count="9">
    <mergeCell ref="C3:M3"/>
    <mergeCell ref="R61:R62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2"/>
  <sheetViews>
    <sheetView workbookViewId="0">
      <selection activeCell="A7" sqref="A7:J73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121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Q8+Q40+Q70</f>
        <v>615440000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Q9+Q27+Q30+Q35</f>
        <v>391200000</v>
      </c>
      <c r="R8" s="9">
        <f>Q8/16</f>
        <v>24450000</v>
      </c>
      <c r="S8" s="36">
        <f>Q8/6</f>
        <v>65200000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SUM(Q11:Q26)</f>
        <v>314680000</v>
      </c>
      <c r="R9" s="15"/>
      <c r="S9" s="36">
        <f>S8/16</f>
        <v>4075000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6</v>
      </c>
      <c r="J11" s="15" t="s">
        <v>25</v>
      </c>
      <c r="K11" s="15"/>
      <c r="L11" s="15"/>
      <c r="M11" s="15"/>
      <c r="N11" s="15">
        <f t="shared" ref="N11:N16" si="0">C11*F11*I11</f>
        <v>96</v>
      </c>
      <c r="O11" s="16" t="s">
        <v>26</v>
      </c>
      <c r="P11" s="15">
        <v>200000</v>
      </c>
      <c r="Q11" s="17">
        <f t="shared" ref="Q11:Q19" si="1">P11*N11</f>
        <v>19200000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6</v>
      </c>
      <c r="J12" s="15" t="s">
        <v>25</v>
      </c>
      <c r="K12" s="15"/>
      <c r="L12" s="15"/>
      <c r="M12" s="15"/>
      <c r="N12" s="15">
        <f t="shared" si="0"/>
        <v>96</v>
      </c>
      <c r="O12" s="16" t="s">
        <v>28</v>
      </c>
      <c r="P12" s="15">
        <v>250000</v>
      </c>
      <c r="Q12" s="17">
        <f t="shared" si="1"/>
        <v>24000000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6</v>
      </c>
      <c r="J13" s="15" t="s">
        <v>25</v>
      </c>
      <c r="K13" s="15"/>
      <c r="L13" s="15"/>
      <c r="M13" s="15"/>
      <c r="N13" s="15">
        <f t="shared" si="0"/>
        <v>96</v>
      </c>
      <c r="O13" s="16" t="s">
        <v>30</v>
      </c>
      <c r="P13" s="15">
        <v>250000</v>
      </c>
      <c r="Q13" s="17">
        <f t="shared" si="1"/>
        <v>24000000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6</v>
      </c>
      <c r="J14" s="15" t="s">
        <v>25</v>
      </c>
      <c r="K14" s="15"/>
      <c r="L14" s="15"/>
      <c r="M14" s="15"/>
      <c r="N14" s="15">
        <f t="shared" si="0"/>
        <v>96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6</v>
      </c>
      <c r="J15" s="15" t="s">
        <v>25</v>
      </c>
      <c r="K15" s="15"/>
      <c r="L15" s="15"/>
      <c r="M15" s="15"/>
      <c r="N15" s="15">
        <f t="shared" si="0"/>
        <v>96</v>
      </c>
      <c r="O15" s="16" t="s">
        <v>32</v>
      </c>
      <c r="P15" s="15">
        <v>350000</v>
      </c>
      <c r="Q15" s="17">
        <f t="shared" si="1"/>
        <v>33600000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6</v>
      </c>
      <c r="J16" s="15" t="s">
        <v>25</v>
      </c>
      <c r="K16" s="15"/>
      <c r="L16" s="15"/>
      <c r="M16" s="15"/>
      <c r="N16" s="15">
        <f t="shared" si="0"/>
        <v>96</v>
      </c>
      <c r="O16" s="16" t="s">
        <v>26</v>
      </c>
      <c r="P16" s="15">
        <v>300000</v>
      </c>
      <c r="Q16" s="17">
        <f t="shared" si="1"/>
        <v>28800000</v>
      </c>
      <c r="R16" s="17"/>
    </row>
    <row r="17" spans="1:18" s="34" customFormat="1" ht="16.5">
      <c r="A17" s="12"/>
      <c r="B17" s="18" t="s">
        <v>123</v>
      </c>
      <c r="C17" s="19">
        <v>2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2</v>
      </c>
      <c r="O17" s="16" t="s">
        <v>25</v>
      </c>
      <c r="P17" s="20">
        <v>10000000</v>
      </c>
      <c r="Q17" s="17">
        <f t="shared" si="1"/>
        <v>20000000</v>
      </c>
      <c r="R17" s="17" t="s">
        <v>36</v>
      </c>
    </row>
    <row r="18" spans="1:18" s="34" customFormat="1" ht="16.5">
      <c r="A18" s="12"/>
      <c r="B18" s="18" t="s">
        <v>124</v>
      </c>
      <c r="C18" s="19">
        <v>2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2</v>
      </c>
      <c r="O18" s="16" t="s">
        <v>25</v>
      </c>
      <c r="P18" s="20">
        <v>10000000</v>
      </c>
      <c r="Q18" s="17">
        <f t="shared" si="1"/>
        <v>20000000</v>
      </c>
      <c r="R18" s="17" t="s">
        <v>36</v>
      </c>
    </row>
    <row r="19" spans="1:18" s="34" customFormat="1" ht="16.5">
      <c r="A19" s="12"/>
      <c r="B19" s="18" t="s">
        <v>125</v>
      </c>
      <c r="C19" s="19">
        <v>2</v>
      </c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2</v>
      </c>
      <c r="O19" s="16" t="s">
        <v>25</v>
      </c>
      <c r="P19" s="20">
        <v>20000000</v>
      </c>
      <c r="Q19" s="17">
        <f t="shared" si="1"/>
        <v>40000000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126</v>
      </c>
      <c r="C21" s="13">
        <v>16</v>
      </c>
      <c r="D21" s="14" t="s">
        <v>22</v>
      </c>
      <c r="E21" s="15" t="s">
        <v>23</v>
      </c>
      <c r="F21" s="39">
        <f>200/8</f>
        <v>25</v>
      </c>
      <c r="G21" s="15" t="s">
        <v>39</v>
      </c>
      <c r="H21" s="15" t="s">
        <v>23</v>
      </c>
      <c r="I21" s="9">
        <v>2</v>
      </c>
      <c r="J21" s="15" t="s">
        <v>25</v>
      </c>
      <c r="K21" s="15"/>
      <c r="L21" s="15"/>
      <c r="M21" s="15"/>
      <c r="N21" s="15">
        <f>C21*F21*I21</f>
        <v>800</v>
      </c>
      <c r="O21" s="16" t="s">
        <v>40</v>
      </c>
      <c r="P21" s="15">
        <v>40000</v>
      </c>
      <c r="Q21" s="17">
        <f>P21*N21</f>
        <v>32000000</v>
      </c>
      <c r="R21" s="17" t="s">
        <v>41</v>
      </c>
    </row>
    <row r="22" spans="1:18" s="34" customFormat="1" ht="16.5">
      <c r="A22" s="12"/>
      <c r="B22" s="18" t="s">
        <v>127</v>
      </c>
      <c r="C22" s="13">
        <v>16</v>
      </c>
      <c r="D22" s="14" t="s">
        <v>22</v>
      </c>
      <c r="E22" s="15" t="s">
        <v>23</v>
      </c>
      <c r="F22" s="39">
        <f>180/8</f>
        <v>22.5</v>
      </c>
      <c r="G22" s="15" t="s">
        <v>39</v>
      </c>
      <c r="H22" s="15" t="s">
        <v>23</v>
      </c>
      <c r="I22" s="9">
        <v>2</v>
      </c>
      <c r="J22" s="15" t="s">
        <v>25</v>
      </c>
      <c r="K22" s="15"/>
      <c r="L22" s="15"/>
      <c r="M22" s="15"/>
      <c r="N22" s="15">
        <f>C22*F22*I22</f>
        <v>720</v>
      </c>
      <c r="O22" s="16" t="s">
        <v>40</v>
      </c>
      <c r="P22" s="15">
        <v>40000</v>
      </c>
      <c r="Q22" s="17">
        <f>P22*N22</f>
        <v>28800000</v>
      </c>
      <c r="R22" s="17" t="s">
        <v>41</v>
      </c>
    </row>
    <row r="23" spans="1:18" s="34" customFormat="1" ht="16.5">
      <c r="A23" s="12"/>
      <c r="B23" s="18" t="s">
        <v>128</v>
      </c>
      <c r="C23" s="13">
        <v>16</v>
      </c>
      <c r="D23" s="14" t="s">
        <v>22</v>
      </c>
      <c r="E23" s="15" t="s">
        <v>23</v>
      </c>
      <c r="F23" s="39">
        <f>240/8</f>
        <v>30</v>
      </c>
      <c r="G23" s="15" t="s">
        <v>39</v>
      </c>
      <c r="H23" s="15" t="s">
        <v>23</v>
      </c>
      <c r="I23" s="9">
        <v>2</v>
      </c>
      <c r="J23" s="15" t="s">
        <v>25</v>
      </c>
      <c r="K23" s="15"/>
      <c r="L23" s="15"/>
      <c r="M23" s="15"/>
      <c r="N23" s="15">
        <f>C23*F23*I23</f>
        <v>960</v>
      </c>
      <c r="O23" s="16" t="s">
        <v>40</v>
      </c>
      <c r="P23" s="15">
        <v>40000</v>
      </c>
      <c r="Q23" s="17">
        <f>P23*N23</f>
        <v>38400000</v>
      </c>
      <c r="R23" s="17" t="s">
        <v>41</v>
      </c>
    </row>
    <row r="24" spans="1:18" s="34" customFormat="1" ht="16.5">
      <c r="A24" s="12"/>
      <c r="B24" s="18" t="s">
        <v>42</v>
      </c>
      <c r="C24" s="13">
        <v>16</v>
      </c>
      <c r="D24" s="14" t="s">
        <v>22</v>
      </c>
      <c r="E24" s="15" t="s">
        <v>23</v>
      </c>
      <c r="F24" s="38">
        <v>1</v>
      </c>
      <c r="G24" s="15" t="s">
        <v>43</v>
      </c>
      <c r="H24" s="15" t="s">
        <v>23</v>
      </c>
      <c r="I24" s="9">
        <v>6</v>
      </c>
      <c r="J24" s="15" t="s">
        <v>25</v>
      </c>
      <c r="K24" s="15"/>
      <c r="L24" s="15"/>
      <c r="M24" s="15"/>
      <c r="N24" s="15">
        <f>C24*F24*I24</f>
        <v>96</v>
      </c>
      <c r="O24" s="16" t="s">
        <v>43</v>
      </c>
      <c r="P24" s="15">
        <v>30000</v>
      </c>
      <c r="Q24" s="17">
        <f>P24*N24</f>
        <v>2880000</v>
      </c>
      <c r="R24" s="17"/>
    </row>
    <row r="25" spans="1:18" s="34" customFormat="1" ht="16.5">
      <c r="A25" s="12"/>
      <c r="B25" s="18" t="s">
        <v>44</v>
      </c>
      <c r="C25" s="13"/>
      <c r="D25" s="14"/>
      <c r="E25" s="15"/>
      <c r="F25" s="38"/>
      <c r="G25" s="15"/>
      <c r="H25" s="15"/>
      <c r="I25" s="9"/>
      <c r="J25" s="15"/>
      <c r="K25" s="15"/>
      <c r="L25" s="15"/>
      <c r="M25" s="15"/>
      <c r="N25" s="15"/>
      <c r="O25" s="16"/>
      <c r="P25" s="15"/>
      <c r="Q25" s="15"/>
      <c r="R25" s="15"/>
    </row>
    <row r="26" spans="1:18" s="34" customFormat="1" ht="16.5">
      <c r="A26" s="12"/>
      <c r="B26" s="18" t="s">
        <v>45</v>
      </c>
      <c r="C26" s="7">
        <v>6</v>
      </c>
      <c r="D26" s="14" t="s">
        <v>25</v>
      </c>
      <c r="E26" s="15"/>
      <c r="F26" s="38"/>
      <c r="G26" s="15"/>
      <c r="H26" s="15"/>
      <c r="I26" s="9"/>
      <c r="J26" s="15"/>
      <c r="K26" s="15"/>
      <c r="L26" s="15"/>
      <c r="M26" s="15"/>
      <c r="N26" s="13">
        <f>C26</f>
        <v>6</v>
      </c>
      <c r="O26" s="16" t="s">
        <v>25</v>
      </c>
      <c r="P26" s="15">
        <v>500000</v>
      </c>
      <c r="Q26" s="17">
        <f>P26*N26</f>
        <v>3000000</v>
      </c>
      <c r="R26" s="17"/>
    </row>
    <row r="27" spans="1:18" s="34" customFormat="1" ht="16.5">
      <c r="A27" s="12" t="s">
        <v>46</v>
      </c>
      <c r="B27" s="18" t="s">
        <v>47</v>
      </c>
      <c r="C27" s="13"/>
      <c r="D27" s="14"/>
      <c r="E27" s="15"/>
      <c r="F27" s="38"/>
      <c r="G27" s="15"/>
      <c r="H27" s="15"/>
      <c r="I27" s="9"/>
      <c r="J27" s="15"/>
      <c r="K27" s="15"/>
      <c r="L27" s="15"/>
      <c r="M27" s="15"/>
      <c r="N27" s="15"/>
      <c r="O27" s="16"/>
      <c r="P27" s="15"/>
      <c r="Q27" s="15">
        <f>SUM(Q28)</f>
        <v>320000</v>
      </c>
      <c r="R27" s="15"/>
    </row>
    <row r="28" spans="1:18" s="34" customFormat="1" ht="16.5">
      <c r="A28" s="12"/>
      <c r="B28" s="31" t="s">
        <v>48</v>
      </c>
      <c r="C28" s="13">
        <v>16</v>
      </c>
      <c r="D28" s="14" t="s">
        <v>22</v>
      </c>
      <c r="E28" s="15" t="s">
        <v>23</v>
      </c>
      <c r="F28" s="38">
        <v>1</v>
      </c>
      <c r="G28" s="15" t="s">
        <v>25</v>
      </c>
      <c r="H28" s="15" t="s">
        <v>23</v>
      </c>
      <c r="I28" s="9">
        <v>6</v>
      </c>
      <c r="J28" s="15" t="s">
        <v>25</v>
      </c>
      <c r="K28" s="15"/>
      <c r="L28" s="15"/>
      <c r="M28" s="15"/>
      <c r="N28" s="15">
        <f t="shared" ref="N28:N29" si="2">C28*F28</f>
        <v>16</v>
      </c>
      <c r="O28" s="16" t="s">
        <v>26</v>
      </c>
      <c r="P28" s="15">
        <v>20000</v>
      </c>
      <c r="Q28" s="17">
        <f t="shared" ref="Q28:Q29" si="3">P28*N28</f>
        <v>320000</v>
      </c>
      <c r="R28" s="15" t="s">
        <v>49</v>
      </c>
    </row>
    <row r="29" spans="1:18" s="34" customFormat="1" ht="16.5">
      <c r="A29" s="12"/>
      <c r="B29" s="32" t="s">
        <v>50</v>
      </c>
      <c r="C29" s="13">
        <v>16</v>
      </c>
      <c r="D29" s="14" t="s">
        <v>22</v>
      </c>
      <c r="E29" s="15" t="s">
        <v>23</v>
      </c>
      <c r="F29" s="38">
        <v>3</v>
      </c>
      <c r="G29" s="15" t="s">
        <v>51</v>
      </c>
      <c r="H29" s="15" t="s">
        <v>23</v>
      </c>
      <c r="I29" s="9">
        <v>1</v>
      </c>
      <c r="J29" s="15" t="s">
        <v>25</v>
      </c>
      <c r="K29" s="15"/>
      <c r="L29" s="15"/>
      <c r="M29" s="15"/>
      <c r="N29" s="15">
        <f t="shared" si="2"/>
        <v>48</v>
      </c>
      <c r="O29" s="16" t="s">
        <v>26</v>
      </c>
      <c r="P29" s="15"/>
      <c r="Q29" s="17">
        <f t="shared" si="3"/>
        <v>0</v>
      </c>
      <c r="R29" s="17"/>
    </row>
    <row r="30" spans="1:18" s="34" customFormat="1" ht="16.5">
      <c r="A30" s="12" t="s">
        <v>52</v>
      </c>
      <c r="B30" s="18" t="s">
        <v>53</v>
      </c>
      <c r="C30" s="13"/>
      <c r="D30" s="14"/>
      <c r="E30" s="15"/>
      <c r="F30" s="38"/>
      <c r="G30" s="15"/>
      <c r="H30" s="15"/>
      <c r="I30" s="9"/>
      <c r="J30" s="15"/>
      <c r="K30" s="15"/>
      <c r="L30" s="15"/>
      <c r="M30" s="15"/>
      <c r="N30" s="15"/>
      <c r="O30" s="16"/>
      <c r="P30" s="15"/>
      <c r="Q30" s="15">
        <f>SUM(Q31:Q33)</f>
        <v>13800000</v>
      </c>
      <c r="R30" s="15"/>
    </row>
    <row r="31" spans="1:18" s="34" customFormat="1" ht="16.5">
      <c r="A31" s="12"/>
      <c r="B31" s="18" t="s">
        <v>54</v>
      </c>
      <c r="C31" s="13">
        <v>20</v>
      </c>
      <c r="D31" s="14" t="s">
        <v>55</v>
      </c>
      <c r="E31" s="15" t="s">
        <v>23</v>
      </c>
      <c r="F31" s="38">
        <v>1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20</v>
      </c>
      <c r="O31" s="16" t="s">
        <v>55</v>
      </c>
      <c r="P31" s="15">
        <v>100000</v>
      </c>
      <c r="Q31" s="17">
        <f>P31*N31</f>
        <v>2000000</v>
      </c>
      <c r="R31" s="17"/>
    </row>
    <row r="32" spans="1:18" s="34" customFormat="1" ht="16.5">
      <c r="A32" s="12"/>
      <c r="B32" s="18" t="s">
        <v>56</v>
      </c>
      <c r="C32" s="13">
        <v>20</v>
      </c>
      <c r="D32" s="14" t="s">
        <v>55</v>
      </c>
      <c r="E32" s="15" t="s">
        <v>23</v>
      </c>
      <c r="F32" s="38">
        <v>1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20</v>
      </c>
      <c r="O32" s="16" t="s">
        <v>55</v>
      </c>
      <c r="P32" s="15">
        <v>100000</v>
      </c>
      <c r="Q32" s="17">
        <f>P32*N32</f>
        <v>2000000</v>
      </c>
      <c r="R32" s="17"/>
    </row>
    <row r="33" spans="1:21" s="34" customFormat="1" ht="16.5">
      <c r="A33" s="12"/>
      <c r="B33" s="18" t="s">
        <v>57</v>
      </c>
      <c r="C33" s="19">
        <v>70</v>
      </c>
      <c r="D33" s="14" t="s">
        <v>55</v>
      </c>
      <c r="E33" s="15" t="s">
        <v>23</v>
      </c>
      <c r="F33" s="38">
        <v>1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70</v>
      </c>
      <c r="O33" s="16" t="s">
        <v>55</v>
      </c>
      <c r="P33" s="15">
        <v>140000</v>
      </c>
      <c r="Q33" s="17">
        <f>P33*N33</f>
        <v>9800000</v>
      </c>
      <c r="R33" s="17"/>
    </row>
    <row r="34" spans="1:21" s="34" customFormat="1" ht="16.5">
      <c r="A34" s="12"/>
      <c r="B34" s="18" t="s">
        <v>58</v>
      </c>
      <c r="C34" s="19"/>
      <c r="D34" s="14" t="s">
        <v>55</v>
      </c>
      <c r="E34" s="15" t="s">
        <v>23</v>
      </c>
      <c r="F34" s="38">
        <v>1</v>
      </c>
      <c r="G34" s="15" t="s">
        <v>25</v>
      </c>
      <c r="H34" s="15"/>
      <c r="I34" s="9"/>
      <c r="J34" s="15"/>
      <c r="K34" s="15"/>
      <c r="L34" s="15"/>
      <c r="M34" s="15"/>
      <c r="N34" s="15">
        <f>C34*F34</f>
        <v>0</v>
      </c>
      <c r="O34" s="16" t="s">
        <v>55</v>
      </c>
      <c r="P34" s="15">
        <v>40000</v>
      </c>
      <c r="Q34" s="17">
        <f>P34*N34</f>
        <v>0</v>
      </c>
      <c r="R34" s="17"/>
    </row>
    <row r="35" spans="1:21" s="34" customFormat="1" ht="16.5">
      <c r="A35" s="12" t="s">
        <v>59</v>
      </c>
      <c r="B35" s="18" t="s">
        <v>60</v>
      </c>
      <c r="C35" s="13"/>
      <c r="D35" s="14"/>
      <c r="E35" s="15"/>
      <c r="F35" s="38"/>
      <c r="G35" s="15"/>
      <c r="H35" s="15"/>
      <c r="I35" s="9"/>
      <c r="J35" s="15"/>
      <c r="K35" s="15"/>
      <c r="L35" s="15"/>
      <c r="M35" s="15"/>
      <c r="N35" s="15"/>
      <c r="O35" s="16"/>
      <c r="P35" s="15"/>
      <c r="Q35" s="15">
        <f>SUM(Q36:Q38)</f>
        <v>62400000</v>
      </c>
      <c r="R35" s="15"/>
    </row>
    <row r="36" spans="1:21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25</v>
      </c>
      <c r="G36" s="15" t="s">
        <v>39</v>
      </c>
      <c r="H36" s="15" t="s">
        <v>23</v>
      </c>
      <c r="I36" s="9">
        <v>2</v>
      </c>
      <c r="J36" s="15" t="s">
        <v>25</v>
      </c>
      <c r="K36" s="15"/>
      <c r="L36" s="15"/>
      <c r="M36" s="15"/>
      <c r="N36" s="15">
        <f>C36*F36*I36</f>
        <v>800</v>
      </c>
      <c r="O36" s="16" t="s">
        <v>40</v>
      </c>
      <c r="P36" s="15">
        <v>25000</v>
      </c>
      <c r="Q36" s="17">
        <f>P36*N36</f>
        <v>20000000</v>
      </c>
      <c r="R36" s="17"/>
    </row>
    <row r="37" spans="1:21" s="34" customFormat="1" ht="16.5">
      <c r="A37" s="12"/>
      <c r="B37" s="18" t="s">
        <v>62</v>
      </c>
      <c r="C37" s="13">
        <v>16</v>
      </c>
      <c r="D37" s="14" t="s">
        <v>22</v>
      </c>
      <c r="E37" s="15" t="s">
        <v>23</v>
      </c>
      <c r="F37" s="39">
        <v>23</v>
      </c>
      <c r="G37" s="15" t="s">
        <v>39</v>
      </c>
      <c r="H37" s="15" t="s">
        <v>23</v>
      </c>
      <c r="I37" s="9">
        <v>2</v>
      </c>
      <c r="J37" s="15" t="s">
        <v>25</v>
      </c>
      <c r="K37" s="15"/>
      <c r="L37" s="15"/>
      <c r="M37" s="15"/>
      <c r="N37" s="15">
        <f>C37*F37*I37</f>
        <v>736</v>
      </c>
      <c r="O37" s="16" t="s">
        <v>40</v>
      </c>
      <c r="P37" s="15">
        <v>25000</v>
      </c>
      <c r="Q37" s="17">
        <f>P37*N37</f>
        <v>18400000</v>
      </c>
      <c r="R37" s="17"/>
    </row>
    <row r="38" spans="1:21" s="34" customFormat="1" ht="16.5">
      <c r="A38" s="12"/>
      <c r="B38" s="18" t="s">
        <v>62</v>
      </c>
      <c r="C38" s="13">
        <v>16</v>
      </c>
      <c r="D38" s="14" t="s">
        <v>22</v>
      </c>
      <c r="E38" s="15" t="s">
        <v>23</v>
      </c>
      <c r="F38" s="39">
        <v>30</v>
      </c>
      <c r="G38" s="15" t="s">
        <v>39</v>
      </c>
      <c r="H38" s="15" t="s">
        <v>23</v>
      </c>
      <c r="I38" s="9">
        <v>2</v>
      </c>
      <c r="J38" s="15" t="s">
        <v>25</v>
      </c>
      <c r="K38" s="15"/>
      <c r="L38" s="15"/>
      <c r="M38" s="15"/>
      <c r="N38" s="15">
        <f>C38*F38*I38</f>
        <v>960</v>
      </c>
      <c r="O38" s="16" t="s">
        <v>40</v>
      </c>
      <c r="P38" s="15">
        <v>25000</v>
      </c>
      <c r="Q38" s="17">
        <f>P38*N38</f>
        <v>24000000</v>
      </c>
      <c r="R38" s="17"/>
    </row>
    <row r="39" spans="1:21" s="35" customFormat="1" ht="16.5">
      <c r="A39" s="21"/>
      <c r="B39" s="33" t="s">
        <v>63</v>
      </c>
      <c r="C39" s="22">
        <v>16</v>
      </c>
      <c r="D39" s="23" t="s">
        <v>22</v>
      </c>
      <c r="E39" s="24" t="s">
        <v>23</v>
      </c>
      <c r="F39" s="40">
        <v>2</v>
      </c>
      <c r="G39" s="24" t="s">
        <v>51</v>
      </c>
      <c r="H39" s="24" t="s">
        <v>23</v>
      </c>
      <c r="I39" s="25">
        <v>1</v>
      </c>
      <c r="J39" s="24" t="s">
        <v>25</v>
      </c>
      <c r="K39" s="24"/>
      <c r="L39" s="24"/>
      <c r="M39" s="24"/>
      <c r="N39" s="24">
        <f>C39*F39*I39</f>
        <v>32</v>
      </c>
      <c r="O39" s="26" t="s">
        <v>25</v>
      </c>
      <c r="P39" s="24">
        <v>0</v>
      </c>
      <c r="Q39" s="27">
        <f>P39*N39</f>
        <v>0</v>
      </c>
      <c r="R39" s="27"/>
    </row>
    <row r="40" spans="1:21" s="1" customFormat="1" ht="16.5">
      <c r="A40" s="6" t="s">
        <v>16</v>
      </c>
      <c r="B40" s="30" t="s">
        <v>64</v>
      </c>
      <c r="C40" s="7"/>
      <c r="D40" s="8"/>
      <c r="E40" s="9"/>
      <c r="F40" s="37"/>
      <c r="G40" s="9"/>
      <c r="H40" s="9"/>
      <c r="I40" s="9"/>
      <c r="J40" s="9"/>
      <c r="K40" s="9"/>
      <c r="L40" s="9"/>
      <c r="M40" s="9"/>
      <c r="N40" s="9"/>
      <c r="O40" s="10"/>
      <c r="P40" s="9"/>
      <c r="Q40" s="9"/>
      <c r="R40" s="9">
        <f>Q40/16</f>
        <v>0</v>
      </c>
    </row>
    <row r="41" spans="1:21" s="1" customFormat="1" ht="16.5">
      <c r="A41" s="12" t="s">
        <v>18</v>
      </c>
      <c r="B41" s="18" t="s">
        <v>19</v>
      </c>
      <c r="C41" s="13"/>
      <c r="D41" s="14"/>
      <c r="E41" s="15"/>
      <c r="F41" s="38"/>
      <c r="G41" s="15"/>
      <c r="H41" s="15"/>
      <c r="I41" s="9"/>
      <c r="J41" s="15"/>
      <c r="K41" s="15"/>
      <c r="L41" s="15"/>
      <c r="M41" s="15"/>
      <c r="N41" s="15"/>
      <c r="O41" s="16"/>
      <c r="P41" s="15"/>
      <c r="Q41" s="15">
        <f>SUM(Q43:Q57)</f>
        <v>220300000</v>
      </c>
      <c r="R41" s="15"/>
    </row>
    <row r="42" spans="1:21" s="1" customFormat="1" ht="16.5">
      <c r="A42" s="12"/>
      <c r="B42" s="18" t="s">
        <v>20</v>
      </c>
      <c r="C42" s="13"/>
      <c r="D42" s="14"/>
      <c r="E42" s="15"/>
      <c r="F42" s="38"/>
      <c r="G42" s="15"/>
      <c r="H42" s="15"/>
      <c r="I42" s="9"/>
      <c r="J42" s="15"/>
      <c r="K42" s="15"/>
      <c r="L42" s="15"/>
      <c r="M42" s="15"/>
      <c r="N42" s="15"/>
      <c r="O42" s="16"/>
      <c r="P42" s="15"/>
      <c r="Q42" s="15"/>
      <c r="R42" s="15"/>
      <c r="T42" s="1">
        <f>320/8</f>
        <v>40</v>
      </c>
    </row>
    <row r="43" spans="1:21" s="1" customFormat="1" ht="16.5">
      <c r="A43" s="12"/>
      <c r="B43" s="18" t="s">
        <v>21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24</v>
      </c>
      <c r="H43" s="15" t="s">
        <v>23</v>
      </c>
      <c r="I43" s="9"/>
      <c r="J43" s="15" t="s">
        <v>25</v>
      </c>
      <c r="K43" s="15"/>
      <c r="L43" s="15"/>
      <c r="M43" s="15"/>
      <c r="N43" s="15">
        <f t="shared" ref="N43:N48" si="4">C43*F43*I43</f>
        <v>0</v>
      </c>
      <c r="O43" s="16" t="s">
        <v>26</v>
      </c>
      <c r="P43" s="15">
        <v>200000</v>
      </c>
      <c r="Q43" s="17">
        <f t="shared" ref="Q43:Q51" si="5">P43*N43</f>
        <v>0</v>
      </c>
      <c r="R43" s="17"/>
      <c r="T43" s="1">
        <v>5</v>
      </c>
      <c r="U43" s="1">
        <v>7</v>
      </c>
    </row>
    <row r="44" spans="1:21" s="1" customFormat="1" ht="16.5">
      <c r="A44" s="12"/>
      <c r="B44" s="18" t="s">
        <v>27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28</v>
      </c>
      <c r="H44" s="15" t="s">
        <v>23</v>
      </c>
      <c r="I44" s="9">
        <v>1</v>
      </c>
      <c r="J44" s="15" t="s">
        <v>25</v>
      </c>
      <c r="K44" s="15"/>
      <c r="L44" s="15"/>
      <c r="M44" s="15"/>
      <c r="N44" s="15">
        <f t="shared" si="4"/>
        <v>16</v>
      </c>
      <c r="O44" s="16" t="s">
        <v>28</v>
      </c>
      <c r="P44" s="15">
        <v>250000</v>
      </c>
      <c r="Q44" s="17">
        <f t="shared" si="5"/>
        <v>4000000</v>
      </c>
      <c r="R44" s="17"/>
      <c r="T44" s="1">
        <v>5</v>
      </c>
      <c r="U44" s="1">
        <v>7</v>
      </c>
    </row>
    <row r="45" spans="1:21" s="1" customFormat="1" ht="16.5">
      <c r="A45" s="12"/>
      <c r="B45" s="18" t="s">
        <v>29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28</v>
      </c>
      <c r="H45" s="15" t="s">
        <v>23</v>
      </c>
      <c r="I45" s="9">
        <v>1</v>
      </c>
      <c r="J45" s="15" t="s">
        <v>25</v>
      </c>
      <c r="K45" s="15"/>
      <c r="L45" s="15"/>
      <c r="M45" s="15"/>
      <c r="N45" s="15">
        <f t="shared" si="4"/>
        <v>16</v>
      </c>
      <c r="O45" s="16" t="s">
        <v>30</v>
      </c>
      <c r="P45" s="15">
        <v>250000</v>
      </c>
      <c r="Q45" s="17">
        <f t="shared" si="5"/>
        <v>4000000</v>
      </c>
      <c r="R45" s="17"/>
      <c r="T45" s="1">
        <v>5</v>
      </c>
      <c r="U45" s="1">
        <v>7</v>
      </c>
    </row>
    <row r="46" spans="1:21" s="1" customFormat="1" ht="33">
      <c r="A46" s="12"/>
      <c r="B46" s="18" t="s">
        <v>31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32</v>
      </c>
      <c r="H46" s="15" t="s">
        <v>23</v>
      </c>
      <c r="I46" s="9">
        <v>1</v>
      </c>
      <c r="J46" s="15" t="s">
        <v>25</v>
      </c>
      <c r="K46" s="15"/>
      <c r="L46" s="15"/>
      <c r="M46" s="15"/>
      <c r="N46" s="15">
        <f t="shared" si="4"/>
        <v>16</v>
      </c>
      <c r="O46" s="16" t="s">
        <v>32</v>
      </c>
      <c r="P46" s="15">
        <v>450000</v>
      </c>
      <c r="Q46" s="17">
        <f t="shared" si="5"/>
        <v>7200000</v>
      </c>
      <c r="R46" s="17"/>
      <c r="T46" s="1">
        <v>5</v>
      </c>
      <c r="U46" s="1">
        <v>7</v>
      </c>
    </row>
    <row r="47" spans="1:21" s="1" customFormat="1" ht="33">
      <c r="A47" s="12"/>
      <c r="B47" s="18" t="s">
        <v>33</v>
      </c>
      <c r="C47" s="13">
        <v>16</v>
      </c>
      <c r="D47" s="14" t="s">
        <v>22</v>
      </c>
      <c r="E47" s="15" t="s">
        <v>23</v>
      </c>
      <c r="F47" s="38">
        <v>1</v>
      </c>
      <c r="G47" s="15" t="s">
        <v>32</v>
      </c>
      <c r="H47" s="15" t="s">
        <v>23</v>
      </c>
      <c r="I47" s="9">
        <v>1</v>
      </c>
      <c r="J47" s="15" t="s">
        <v>25</v>
      </c>
      <c r="K47" s="15"/>
      <c r="L47" s="15"/>
      <c r="M47" s="15"/>
      <c r="N47" s="15">
        <f t="shared" si="4"/>
        <v>16</v>
      </c>
      <c r="O47" s="16" t="s">
        <v>32</v>
      </c>
      <c r="P47" s="15">
        <v>350000</v>
      </c>
      <c r="Q47" s="17"/>
      <c r="R47" s="17"/>
      <c r="T47" s="1">
        <v>5</v>
      </c>
      <c r="U47" s="1">
        <v>7</v>
      </c>
    </row>
    <row r="48" spans="1:21" s="1" customFormat="1" ht="16.5">
      <c r="A48" s="12"/>
      <c r="B48" s="18" t="s">
        <v>34</v>
      </c>
      <c r="C48" s="13">
        <v>16</v>
      </c>
      <c r="D48" s="14" t="s">
        <v>22</v>
      </c>
      <c r="E48" s="15" t="s">
        <v>23</v>
      </c>
      <c r="F48" s="38">
        <v>1</v>
      </c>
      <c r="G48" s="15" t="s">
        <v>24</v>
      </c>
      <c r="H48" s="15" t="s">
        <v>23</v>
      </c>
      <c r="I48" s="9">
        <v>1</v>
      </c>
      <c r="J48" s="15" t="s">
        <v>25</v>
      </c>
      <c r="K48" s="15"/>
      <c r="L48" s="15"/>
      <c r="M48" s="15"/>
      <c r="N48" s="15">
        <f t="shared" si="4"/>
        <v>16</v>
      </c>
      <c r="O48" s="16" t="s">
        <v>26</v>
      </c>
      <c r="P48" s="15">
        <v>300000</v>
      </c>
      <c r="Q48" s="17">
        <f t="shared" si="5"/>
        <v>4800000</v>
      </c>
      <c r="R48" s="17"/>
      <c r="T48" s="1">
        <v>5</v>
      </c>
      <c r="U48" s="1">
        <v>7</v>
      </c>
    </row>
    <row r="49" spans="1:21" s="1" customFormat="1" ht="16.5">
      <c r="A49" s="12"/>
      <c r="B49" s="18" t="s">
        <v>83</v>
      </c>
      <c r="C49" s="19">
        <v>1</v>
      </c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1</v>
      </c>
      <c r="O49" s="16" t="s">
        <v>25</v>
      </c>
      <c r="P49" s="20">
        <v>65000000</v>
      </c>
      <c r="Q49" s="17">
        <f t="shared" si="5"/>
        <v>65000000</v>
      </c>
      <c r="R49" s="17" t="s">
        <v>36</v>
      </c>
      <c r="T49" s="1">
        <v>5</v>
      </c>
      <c r="U49" s="1">
        <v>7</v>
      </c>
    </row>
    <row r="50" spans="1:21" s="1" customFormat="1" ht="16.5">
      <c r="A50" s="12"/>
      <c r="B50" s="18" t="s">
        <v>35</v>
      </c>
      <c r="C50" s="19"/>
      <c r="D50" s="14" t="s">
        <v>25</v>
      </c>
      <c r="E50" s="15"/>
      <c r="F50" s="38"/>
      <c r="G50" s="15"/>
      <c r="H50" s="15"/>
      <c r="I50" s="9"/>
      <c r="J50" s="15"/>
      <c r="K50" s="15"/>
      <c r="L50" s="15"/>
      <c r="M50" s="15"/>
      <c r="N50" s="13">
        <f>C50</f>
        <v>0</v>
      </c>
      <c r="O50" s="16" t="s">
        <v>25</v>
      </c>
      <c r="P50" s="20">
        <v>0</v>
      </c>
      <c r="Q50" s="17">
        <f t="shared" si="5"/>
        <v>0</v>
      </c>
      <c r="R50" s="17" t="s">
        <v>36</v>
      </c>
      <c r="T50" s="1">
        <v>5</v>
      </c>
      <c r="U50" s="1">
        <v>7</v>
      </c>
    </row>
    <row r="51" spans="1:21" s="1" customFormat="1" ht="16.5">
      <c r="A51" s="12"/>
      <c r="B51" s="18" t="s">
        <v>35</v>
      </c>
      <c r="C51" s="19"/>
      <c r="D51" s="14" t="s">
        <v>25</v>
      </c>
      <c r="E51" s="15"/>
      <c r="F51" s="38"/>
      <c r="G51" s="15"/>
      <c r="H51" s="15"/>
      <c r="I51" s="9"/>
      <c r="J51" s="15"/>
      <c r="K51" s="15"/>
      <c r="L51" s="15"/>
      <c r="M51" s="15"/>
      <c r="N51" s="13">
        <f>C51</f>
        <v>0</v>
      </c>
      <c r="O51" s="16" t="s">
        <v>25</v>
      </c>
      <c r="P51" s="20">
        <v>0</v>
      </c>
      <c r="Q51" s="17">
        <f t="shared" si="5"/>
        <v>0</v>
      </c>
      <c r="R51" s="17" t="s">
        <v>36</v>
      </c>
      <c r="T51" s="1">
        <f>SUM(T43:T50)</f>
        <v>40</v>
      </c>
      <c r="U51" s="1">
        <f>SUM(U43:U50)</f>
        <v>56</v>
      </c>
    </row>
    <row r="52" spans="1:21" s="1" customFormat="1" ht="16.5">
      <c r="A52" s="12"/>
      <c r="B52" s="18" t="s">
        <v>37</v>
      </c>
      <c r="C52" s="13"/>
      <c r="D52" s="14"/>
      <c r="E52" s="15"/>
      <c r="F52" s="38"/>
      <c r="G52" s="15"/>
      <c r="H52" s="15"/>
      <c r="I52" s="9"/>
      <c r="J52" s="15"/>
      <c r="K52" s="15"/>
      <c r="L52" s="15"/>
      <c r="M52" s="15"/>
      <c r="N52" s="15"/>
      <c r="O52" s="16"/>
      <c r="P52" s="15"/>
      <c r="Q52" s="15"/>
      <c r="R52" s="15"/>
    </row>
    <row r="53" spans="1:21" s="1" customFormat="1" ht="16.5">
      <c r="A53" s="12"/>
      <c r="B53" s="18" t="s">
        <v>38</v>
      </c>
      <c r="C53" s="13">
        <v>16</v>
      </c>
      <c r="D53" s="14" t="s">
        <v>22</v>
      </c>
      <c r="E53" s="15" t="s">
        <v>23</v>
      </c>
      <c r="F53" s="39">
        <v>56</v>
      </c>
      <c r="G53" s="15" t="s">
        <v>39</v>
      </c>
      <c r="H53" s="15" t="s">
        <v>23</v>
      </c>
      <c r="I53" s="9">
        <v>1</v>
      </c>
      <c r="J53" s="15" t="s">
        <v>25</v>
      </c>
      <c r="K53" s="15"/>
      <c r="L53" s="15"/>
      <c r="M53" s="15"/>
      <c r="N53" s="15">
        <f>C53*F53*I53</f>
        <v>896</v>
      </c>
      <c r="O53" s="16" t="s">
        <v>40</v>
      </c>
      <c r="P53" s="15">
        <v>150000</v>
      </c>
      <c r="Q53" s="17">
        <f>P53*N53</f>
        <v>134400000</v>
      </c>
      <c r="R53" s="17" t="s">
        <v>65</v>
      </c>
    </row>
    <row r="54" spans="1:21" s="1" customFormat="1" ht="16.5">
      <c r="A54" s="12"/>
      <c r="B54" s="18" t="s">
        <v>38</v>
      </c>
      <c r="C54" s="13">
        <v>16</v>
      </c>
      <c r="D54" s="14" t="s">
        <v>22</v>
      </c>
      <c r="E54" s="15" t="s">
        <v>23</v>
      </c>
      <c r="F54" s="39"/>
      <c r="G54" s="15" t="s">
        <v>39</v>
      </c>
      <c r="H54" s="15" t="s">
        <v>23</v>
      </c>
      <c r="I54" s="9">
        <v>1</v>
      </c>
      <c r="J54" s="15" t="s">
        <v>25</v>
      </c>
      <c r="K54" s="15"/>
      <c r="L54" s="15"/>
      <c r="M54" s="15"/>
      <c r="N54" s="15">
        <f>C54*F54*I54</f>
        <v>0</v>
      </c>
      <c r="O54" s="16" t="s">
        <v>40</v>
      </c>
      <c r="P54" s="15">
        <v>150000</v>
      </c>
      <c r="Q54" s="17">
        <f>P54*N54</f>
        <v>0</v>
      </c>
      <c r="R54" s="17" t="s">
        <v>41</v>
      </c>
    </row>
    <row r="55" spans="1:21" s="1" customFormat="1" ht="16.5">
      <c r="A55" s="12"/>
      <c r="B55" s="18" t="s">
        <v>42</v>
      </c>
      <c r="C55" s="13">
        <v>16</v>
      </c>
      <c r="D55" s="14" t="s">
        <v>22</v>
      </c>
      <c r="E55" s="15" t="s">
        <v>23</v>
      </c>
      <c r="F55" s="38">
        <v>1</v>
      </c>
      <c r="G55" s="15" t="s">
        <v>43</v>
      </c>
      <c r="H55" s="15" t="s">
        <v>23</v>
      </c>
      <c r="I55" s="9">
        <v>1</v>
      </c>
      <c r="J55" s="15" t="s">
        <v>25</v>
      </c>
      <c r="K55" s="15"/>
      <c r="L55" s="15"/>
      <c r="M55" s="15"/>
      <c r="N55" s="15">
        <f>C55*F55*I55</f>
        <v>16</v>
      </c>
      <c r="O55" s="16" t="s">
        <v>43</v>
      </c>
      <c r="P55" s="15">
        <v>25000</v>
      </c>
      <c r="Q55" s="17">
        <f>P55*N55</f>
        <v>400000</v>
      </c>
      <c r="R55" s="17"/>
    </row>
    <row r="56" spans="1:21" s="1" customFormat="1" ht="16.5">
      <c r="A56" s="12"/>
      <c r="B56" s="18" t="s">
        <v>44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/>
      <c r="R56" s="15"/>
    </row>
    <row r="57" spans="1:21" s="1" customFormat="1" ht="16.5">
      <c r="A57" s="12"/>
      <c r="B57" s="18" t="s">
        <v>45</v>
      </c>
      <c r="C57" s="13">
        <v>1</v>
      </c>
      <c r="D57" s="14" t="s">
        <v>25</v>
      </c>
      <c r="E57" s="15"/>
      <c r="F57" s="38"/>
      <c r="G57" s="15"/>
      <c r="H57" s="15"/>
      <c r="I57" s="9"/>
      <c r="J57" s="15"/>
      <c r="K57" s="15"/>
      <c r="L57" s="15"/>
      <c r="M57" s="15"/>
      <c r="N57" s="13">
        <f>C57</f>
        <v>1</v>
      </c>
      <c r="O57" s="16" t="s">
        <v>25</v>
      </c>
      <c r="P57" s="15">
        <v>500000</v>
      </c>
      <c r="Q57" s="17">
        <f>P57*N57</f>
        <v>500000</v>
      </c>
      <c r="R57" s="17"/>
    </row>
    <row r="58" spans="1:21" s="1" customFormat="1" ht="16.5">
      <c r="A58" s="12" t="s">
        <v>46</v>
      </c>
      <c r="B58" s="18" t="s">
        <v>47</v>
      </c>
      <c r="C58" s="13"/>
      <c r="D58" s="14"/>
      <c r="E58" s="15"/>
      <c r="F58" s="38"/>
      <c r="G58" s="15"/>
      <c r="H58" s="15"/>
      <c r="I58" s="9"/>
      <c r="J58" s="15"/>
      <c r="K58" s="15"/>
      <c r="L58" s="15"/>
      <c r="M58" s="15"/>
      <c r="N58" s="15"/>
      <c r="O58" s="16"/>
      <c r="P58" s="15"/>
      <c r="Q58" s="15">
        <f>SUM(Q59)</f>
        <v>320000</v>
      </c>
      <c r="R58" s="15"/>
    </row>
    <row r="59" spans="1:21" s="1" customFormat="1" ht="16.5">
      <c r="A59" s="12"/>
      <c r="B59" s="31" t="s">
        <v>48</v>
      </c>
      <c r="C59" s="13">
        <v>16</v>
      </c>
      <c r="D59" s="14" t="s">
        <v>22</v>
      </c>
      <c r="E59" s="15" t="s">
        <v>23</v>
      </c>
      <c r="F59" s="38">
        <v>1</v>
      </c>
      <c r="G59" s="15" t="s">
        <v>25</v>
      </c>
      <c r="H59" s="15" t="s">
        <v>23</v>
      </c>
      <c r="I59" s="9">
        <v>1</v>
      </c>
      <c r="J59" s="15" t="s">
        <v>25</v>
      </c>
      <c r="K59" s="15"/>
      <c r="L59" s="15"/>
      <c r="M59" s="15"/>
      <c r="N59" s="15">
        <f t="shared" ref="N59:N60" si="6">C59*F59</f>
        <v>16</v>
      </c>
      <c r="O59" s="16" t="s">
        <v>26</v>
      </c>
      <c r="P59" s="15">
        <v>20000</v>
      </c>
      <c r="Q59" s="17">
        <f t="shared" ref="Q59:Q60" si="7">P59*N59</f>
        <v>320000</v>
      </c>
      <c r="R59" s="15" t="s">
        <v>49</v>
      </c>
    </row>
    <row r="60" spans="1:21" s="1" customFormat="1" ht="16.5">
      <c r="A60" s="12"/>
      <c r="B60" s="33" t="s">
        <v>50</v>
      </c>
      <c r="C60" s="13">
        <v>16</v>
      </c>
      <c r="D60" s="14" t="s">
        <v>22</v>
      </c>
      <c r="E60" s="15" t="s">
        <v>23</v>
      </c>
      <c r="F60" s="38">
        <v>3</v>
      </c>
      <c r="G60" s="15" t="s">
        <v>51</v>
      </c>
      <c r="H60" s="15" t="s">
        <v>23</v>
      </c>
      <c r="I60" s="9">
        <v>1</v>
      </c>
      <c r="J60" s="15" t="s">
        <v>25</v>
      </c>
      <c r="K60" s="15"/>
      <c r="L60" s="15"/>
      <c r="M60" s="15"/>
      <c r="N60" s="15">
        <f t="shared" si="6"/>
        <v>48</v>
      </c>
      <c r="O60" s="16" t="s">
        <v>26</v>
      </c>
      <c r="P60" s="15"/>
      <c r="Q60" s="17">
        <f t="shared" si="7"/>
        <v>0</v>
      </c>
      <c r="R60" s="17"/>
    </row>
    <row r="61" spans="1:21" s="1" customFormat="1" ht="16.5">
      <c r="A61" s="12" t="s">
        <v>52</v>
      </c>
      <c r="B61" s="18" t="s">
        <v>53</v>
      </c>
      <c r="C61" s="13"/>
      <c r="D61" s="14"/>
      <c r="E61" s="15"/>
      <c r="F61" s="38"/>
      <c r="G61" s="15"/>
      <c r="H61" s="15"/>
      <c r="I61" s="9"/>
      <c r="J61" s="15"/>
      <c r="K61" s="15"/>
      <c r="L61" s="15"/>
      <c r="M61" s="15"/>
      <c r="N61" s="15"/>
      <c r="O61" s="16"/>
      <c r="P61" s="15"/>
      <c r="Q61" s="15">
        <f>SUM(Q62:Q65)</f>
        <v>4000000</v>
      </c>
      <c r="R61" s="15"/>
    </row>
    <row r="62" spans="1:21" s="1" customFormat="1" ht="16.5">
      <c r="A62" s="12"/>
      <c r="B62" s="18" t="s">
        <v>54</v>
      </c>
      <c r="C62" s="13">
        <v>20</v>
      </c>
      <c r="D62" s="14" t="s">
        <v>55</v>
      </c>
      <c r="E62" s="15" t="s">
        <v>23</v>
      </c>
      <c r="F62" s="38">
        <v>1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20</v>
      </c>
      <c r="O62" s="16" t="s">
        <v>55</v>
      </c>
      <c r="P62" s="15">
        <v>100000</v>
      </c>
      <c r="Q62" s="17">
        <f>P62*N62</f>
        <v>2000000</v>
      </c>
      <c r="R62" s="17"/>
    </row>
    <row r="63" spans="1:21" s="1" customFormat="1" ht="16.5">
      <c r="A63" s="12"/>
      <c r="B63" s="18" t="s">
        <v>56</v>
      </c>
      <c r="C63" s="13">
        <v>20</v>
      </c>
      <c r="D63" s="14" t="s">
        <v>55</v>
      </c>
      <c r="E63" s="15" t="s">
        <v>23</v>
      </c>
      <c r="F63" s="38">
        <v>1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20</v>
      </c>
      <c r="O63" s="16" t="s">
        <v>55</v>
      </c>
      <c r="P63" s="15">
        <v>100000</v>
      </c>
      <c r="Q63" s="17">
        <f>P63*N63</f>
        <v>2000000</v>
      </c>
      <c r="R63" s="17"/>
    </row>
    <row r="64" spans="1:21" s="1" customFormat="1" ht="16.5">
      <c r="A64" s="12"/>
      <c r="B64" s="18" t="s">
        <v>57</v>
      </c>
      <c r="C64" s="19">
        <v>70</v>
      </c>
      <c r="D64" s="14" t="s">
        <v>55</v>
      </c>
      <c r="E64" s="15" t="s">
        <v>23</v>
      </c>
      <c r="F64" s="38">
        <v>1</v>
      </c>
      <c r="G64" s="15" t="s">
        <v>25</v>
      </c>
      <c r="H64" s="15"/>
      <c r="I64" s="9"/>
      <c r="J64" s="15"/>
      <c r="K64" s="15"/>
      <c r="L64" s="15"/>
      <c r="M64" s="15"/>
      <c r="N64" s="15">
        <f>C64*F64</f>
        <v>70</v>
      </c>
      <c r="O64" s="16" t="s">
        <v>55</v>
      </c>
      <c r="P64" s="15">
        <v>140000</v>
      </c>
      <c r="Q64" s="17"/>
      <c r="R64" s="108" t="s">
        <v>66</v>
      </c>
    </row>
    <row r="65" spans="1:19" s="1" customFormat="1" ht="16.5">
      <c r="A65" s="12"/>
      <c r="B65" s="18" t="s">
        <v>58</v>
      </c>
      <c r="C65" s="19"/>
      <c r="D65" s="14" t="s">
        <v>55</v>
      </c>
      <c r="E65" s="15" t="s">
        <v>23</v>
      </c>
      <c r="F65" s="38">
        <v>1</v>
      </c>
      <c r="G65" s="15" t="s">
        <v>25</v>
      </c>
      <c r="H65" s="15"/>
      <c r="I65" s="9"/>
      <c r="J65" s="15"/>
      <c r="K65" s="15"/>
      <c r="L65" s="15"/>
      <c r="M65" s="15"/>
      <c r="N65" s="15">
        <f>C65*F65</f>
        <v>0</v>
      </c>
      <c r="O65" s="16" t="s">
        <v>55</v>
      </c>
      <c r="P65" s="15">
        <v>40000</v>
      </c>
      <c r="Q65" s="17">
        <f>P65*N65</f>
        <v>0</v>
      </c>
      <c r="R65" s="109"/>
    </row>
    <row r="66" spans="1:19" s="1" customFormat="1" ht="16.5">
      <c r="A66" s="12">
        <v>524111</v>
      </c>
      <c r="B66" s="18" t="s">
        <v>67</v>
      </c>
      <c r="C66" s="13"/>
      <c r="D66" s="14"/>
      <c r="E66" s="15"/>
      <c r="F66" s="38"/>
      <c r="G66" s="15"/>
      <c r="H66" s="15"/>
      <c r="I66" s="9"/>
      <c r="J66" s="15"/>
      <c r="K66" s="15"/>
      <c r="L66" s="15"/>
      <c r="M66" s="15"/>
      <c r="N66" s="15"/>
      <c r="O66" s="16"/>
      <c r="P66" s="15"/>
      <c r="Q66" s="15">
        <f>SUM(Q67:Q68)</f>
        <v>56000000</v>
      </c>
      <c r="R66" s="15"/>
    </row>
    <row r="67" spans="1:19" s="1" customFormat="1" ht="16.5">
      <c r="A67" s="12"/>
      <c r="B67" s="18" t="s">
        <v>68</v>
      </c>
      <c r="C67" s="13">
        <v>16</v>
      </c>
      <c r="D67" s="14" t="s">
        <v>22</v>
      </c>
      <c r="E67" s="15" t="s">
        <v>23</v>
      </c>
      <c r="F67" s="38">
        <v>1</v>
      </c>
      <c r="G67" s="15" t="s">
        <v>69</v>
      </c>
      <c r="H67" s="15" t="s">
        <v>23</v>
      </c>
      <c r="I67" s="9">
        <v>1</v>
      </c>
      <c r="J67" s="15" t="s">
        <v>25</v>
      </c>
      <c r="K67" s="15"/>
      <c r="L67" s="15"/>
      <c r="M67" s="15"/>
      <c r="N67" s="15">
        <f>C67*F67*I67</f>
        <v>16</v>
      </c>
      <c r="O67" s="16" t="s">
        <v>70</v>
      </c>
      <c r="P67" s="15">
        <v>3000000</v>
      </c>
      <c r="Q67" s="17">
        <f>P67*N67</f>
        <v>48000000</v>
      </c>
      <c r="R67" s="17" t="s">
        <v>71</v>
      </c>
    </row>
    <row r="68" spans="1:19" s="1" customFormat="1" ht="16.5">
      <c r="A68" s="12"/>
      <c r="B68" s="31" t="s">
        <v>72</v>
      </c>
      <c r="C68" s="13">
        <v>16</v>
      </c>
      <c r="D68" s="14" t="s">
        <v>22</v>
      </c>
      <c r="E68" s="15" t="s">
        <v>23</v>
      </c>
      <c r="F68" s="38">
        <v>1</v>
      </c>
      <c r="G68" s="15" t="s">
        <v>25</v>
      </c>
      <c r="H68" s="15"/>
      <c r="I68" s="9"/>
      <c r="J68" s="15"/>
      <c r="K68" s="15"/>
      <c r="L68" s="15"/>
      <c r="M68" s="15"/>
      <c r="N68" s="15">
        <f>C68*F68</f>
        <v>16</v>
      </c>
      <c r="O68" s="16" t="s">
        <v>26</v>
      </c>
      <c r="P68" s="15">
        <v>500000</v>
      </c>
      <c r="Q68" s="17">
        <f>P68*N68</f>
        <v>8000000</v>
      </c>
      <c r="R68" s="17"/>
    </row>
    <row r="69" spans="1:19" s="28" customFormat="1" ht="16.5">
      <c r="A69" s="21"/>
      <c r="B69" s="33" t="s">
        <v>63</v>
      </c>
      <c r="C69" s="22">
        <v>16</v>
      </c>
      <c r="D69" s="23" t="s">
        <v>22</v>
      </c>
      <c r="E69" s="24" t="s">
        <v>23</v>
      </c>
      <c r="F69" s="40">
        <v>2</v>
      </c>
      <c r="G69" s="24" t="s">
        <v>51</v>
      </c>
      <c r="H69" s="24" t="s">
        <v>23</v>
      </c>
      <c r="I69" s="25">
        <v>1</v>
      </c>
      <c r="J69" s="24" t="s">
        <v>25</v>
      </c>
      <c r="K69" s="24"/>
      <c r="L69" s="24"/>
      <c r="M69" s="24"/>
      <c r="N69" s="24">
        <f>C69*F69*I69</f>
        <v>32</v>
      </c>
      <c r="O69" s="26" t="s">
        <v>25</v>
      </c>
      <c r="P69" s="24">
        <v>100000</v>
      </c>
      <c r="Q69" s="27">
        <f>P69*N69</f>
        <v>3200000</v>
      </c>
      <c r="R69" s="27"/>
    </row>
    <row r="70" spans="1:19" s="1" customFormat="1" ht="16.5">
      <c r="A70" s="6" t="s">
        <v>16</v>
      </c>
      <c r="B70" s="30" t="s">
        <v>73</v>
      </c>
      <c r="C70" s="7"/>
      <c r="D70" s="8"/>
      <c r="E70" s="9"/>
      <c r="F70" s="37"/>
      <c r="G70" s="9"/>
      <c r="H70" s="9"/>
      <c r="I70" s="9"/>
      <c r="J70" s="9"/>
      <c r="K70" s="9"/>
      <c r="L70" s="9"/>
      <c r="M70" s="9"/>
      <c r="N70" s="9"/>
      <c r="O70" s="10"/>
      <c r="P70" s="9"/>
      <c r="Q70" s="9">
        <f>Q71+Q87+Q90+Q99+Q85</f>
        <v>224240000</v>
      </c>
      <c r="R70" s="9">
        <f>Q70/4</f>
        <v>56060000</v>
      </c>
      <c r="S70" s="55">
        <f>R70/16</f>
        <v>3503750</v>
      </c>
    </row>
    <row r="71" spans="1:19" s="1" customFormat="1" ht="16.5">
      <c r="A71" s="12" t="s">
        <v>18</v>
      </c>
      <c r="B71" s="18" t="s">
        <v>19</v>
      </c>
      <c r="C71" s="13"/>
      <c r="D71" s="14"/>
      <c r="E71" s="15"/>
      <c r="F71" s="38"/>
      <c r="G71" s="15"/>
      <c r="H71" s="15"/>
      <c r="I71" s="9"/>
      <c r="J71" s="15"/>
      <c r="K71" s="15"/>
      <c r="L71" s="15"/>
      <c r="M71" s="15"/>
      <c r="N71" s="15"/>
      <c r="O71" s="16"/>
      <c r="P71" s="15"/>
      <c r="Q71" s="15">
        <f>SUM(Q73:Q84)</f>
        <v>150800000</v>
      </c>
      <c r="R71" s="15"/>
    </row>
    <row r="72" spans="1:19" s="1" customFormat="1" ht="16.5">
      <c r="A72" s="12"/>
      <c r="B72" s="18" t="s">
        <v>20</v>
      </c>
      <c r="C72" s="13"/>
      <c r="D72" s="14"/>
      <c r="E72" s="15"/>
      <c r="F72" s="38"/>
      <c r="G72" s="15"/>
      <c r="H72" s="15"/>
      <c r="I72" s="9"/>
      <c r="J72" s="15"/>
      <c r="K72" s="15"/>
      <c r="L72" s="15"/>
      <c r="M72" s="15"/>
      <c r="N72" s="15"/>
      <c r="O72" s="16"/>
      <c r="P72" s="15"/>
      <c r="Q72" s="15"/>
      <c r="R72" s="15"/>
    </row>
    <row r="73" spans="1:19" s="1" customFormat="1" ht="16.5">
      <c r="A73" s="12"/>
      <c r="B73" s="18" t="s">
        <v>21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4</v>
      </c>
      <c r="J73" s="15" t="s">
        <v>25</v>
      </c>
      <c r="K73" s="15"/>
      <c r="L73" s="15"/>
      <c r="M73" s="15"/>
      <c r="N73" s="15">
        <f>C73*F73*I73</f>
        <v>64</v>
      </c>
      <c r="O73" s="16" t="s">
        <v>26</v>
      </c>
      <c r="P73" s="15">
        <v>200000</v>
      </c>
      <c r="Q73" s="17">
        <f t="shared" ref="Q73:Q78" si="8">P73*N73</f>
        <v>12800000</v>
      </c>
      <c r="R73" s="17"/>
    </row>
    <row r="74" spans="1:19" s="1" customFormat="1" ht="16.5">
      <c r="A74" s="12"/>
      <c r="B74" s="18" t="s">
        <v>27</v>
      </c>
      <c r="C74" s="13">
        <v>16</v>
      </c>
      <c r="D74" s="14" t="s">
        <v>22</v>
      </c>
      <c r="E74" s="15" t="s">
        <v>23</v>
      </c>
      <c r="F74" s="38">
        <v>1</v>
      </c>
      <c r="G74" s="15" t="s">
        <v>28</v>
      </c>
      <c r="H74" s="15" t="s">
        <v>23</v>
      </c>
      <c r="I74" s="9">
        <v>4</v>
      </c>
      <c r="J74" s="15" t="s">
        <v>25</v>
      </c>
      <c r="K74" s="15"/>
      <c r="L74" s="15"/>
      <c r="M74" s="15"/>
      <c r="N74" s="15">
        <f>C74*F74*I74</f>
        <v>64</v>
      </c>
      <c r="O74" s="16" t="s">
        <v>28</v>
      </c>
      <c r="P74" s="15">
        <v>250000</v>
      </c>
      <c r="Q74" s="17">
        <f t="shared" si="8"/>
        <v>16000000</v>
      </c>
      <c r="R74" s="17"/>
    </row>
    <row r="75" spans="1:19" s="1" customFormat="1" ht="16.5">
      <c r="A75" s="12"/>
      <c r="B75" s="18" t="s">
        <v>34</v>
      </c>
      <c r="C75" s="13">
        <v>16</v>
      </c>
      <c r="D75" s="14" t="s">
        <v>22</v>
      </c>
      <c r="E75" s="15" t="s">
        <v>23</v>
      </c>
      <c r="F75" s="38">
        <v>1</v>
      </c>
      <c r="G75" s="15" t="s">
        <v>24</v>
      </c>
      <c r="H75" s="15" t="s">
        <v>23</v>
      </c>
      <c r="I75" s="9">
        <v>4</v>
      </c>
      <c r="J75" s="15" t="s">
        <v>25</v>
      </c>
      <c r="K75" s="15"/>
      <c r="L75" s="15"/>
      <c r="M75" s="15"/>
      <c r="N75" s="15">
        <f>C75*F75*I75</f>
        <v>64</v>
      </c>
      <c r="O75" s="16" t="s">
        <v>26</v>
      </c>
      <c r="P75" s="15">
        <v>300000</v>
      </c>
      <c r="Q75" s="17">
        <f t="shared" si="8"/>
        <v>19200000</v>
      </c>
      <c r="R75" s="17"/>
    </row>
    <row r="76" spans="1:19" s="1" customFormat="1" ht="16.5">
      <c r="A76" s="12"/>
      <c r="B76" s="18" t="s">
        <v>129</v>
      </c>
      <c r="C76" s="102">
        <v>4</v>
      </c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7">
        <f>C76</f>
        <v>4</v>
      </c>
      <c r="O76" s="16" t="s">
        <v>25</v>
      </c>
      <c r="P76" s="20">
        <v>12000000</v>
      </c>
      <c r="Q76" s="17">
        <f t="shared" si="8"/>
        <v>48000000</v>
      </c>
      <c r="R76" s="17" t="s">
        <v>36</v>
      </c>
    </row>
    <row r="77" spans="1:19" s="1" customFormat="1" ht="16.5">
      <c r="A77" s="12"/>
      <c r="B77" s="18" t="s">
        <v>35</v>
      </c>
      <c r="C77" s="19"/>
      <c r="D77" s="14" t="s">
        <v>25</v>
      </c>
      <c r="E77" s="15"/>
      <c r="F77" s="38"/>
      <c r="G77" s="15"/>
      <c r="H77" s="15"/>
      <c r="I77" s="9"/>
      <c r="J77" s="15"/>
      <c r="K77" s="15"/>
      <c r="L77" s="15"/>
      <c r="M77" s="15"/>
      <c r="N77" s="13">
        <f>C77</f>
        <v>0</v>
      </c>
      <c r="O77" s="16" t="s">
        <v>25</v>
      </c>
      <c r="P77" s="20">
        <v>0</v>
      </c>
      <c r="Q77" s="17">
        <f t="shared" si="8"/>
        <v>0</v>
      </c>
      <c r="R77" s="17" t="s">
        <v>36</v>
      </c>
    </row>
    <row r="78" spans="1:19" s="1" customFormat="1" ht="16.5">
      <c r="A78" s="12"/>
      <c r="B78" s="18" t="s">
        <v>35</v>
      </c>
      <c r="C78" s="19"/>
      <c r="D78" s="14" t="s">
        <v>25</v>
      </c>
      <c r="E78" s="15"/>
      <c r="F78" s="38"/>
      <c r="G78" s="15"/>
      <c r="H78" s="15"/>
      <c r="I78" s="9"/>
      <c r="J78" s="15"/>
      <c r="K78" s="15"/>
      <c r="L78" s="15"/>
      <c r="M78" s="15"/>
      <c r="N78" s="13">
        <f>C78</f>
        <v>0</v>
      </c>
      <c r="O78" s="16" t="s">
        <v>25</v>
      </c>
      <c r="P78" s="20">
        <v>0</v>
      </c>
      <c r="Q78" s="17">
        <f t="shared" si="8"/>
        <v>0</v>
      </c>
      <c r="R78" s="17" t="s">
        <v>36</v>
      </c>
    </row>
    <row r="79" spans="1:19" s="1" customFormat="1" ht="16.5">
      <c r="A79" s="12"/>
      <c r="B79" s="18" t="s">
        <v>37</v>
      </c>
      <c r="C79" s="13"/>
      <c r="D79" s="14"/>
      <c r="E79" s="15"/>
      <c r="F79" s="38"/>
      <c r="G79" s="15"/>
      <c r="H79" s="15"/>
      <c r="I79" s="9"/>
      <c r="J79" s="15"/>
      <c r="K79" s="15"/>
      <c r="L79" s="15"/>
      <c r="M79" s="15"/>
      <c r="N79" s="15"/>
      <c r="O79" s="16"/>
      <c r="P79" s="15"/>
      <c r="Q79" s="15"/>
      <c r="R79" s="15"/>
    </row>
    <row r="80" spans="1:19" s="1" customFormat="1" ht="16.5">
      <c r="A80" s="12"/>
      <c r="B80" s="18" t="s">
        <v>38</v>
      </c>
      <c r="C80" s="13">
        <v>16</v>
      </c>
      <c r="D80" s="14" t="s">
        <v>22</v>
      </c>
      <c r="E80" s="15" t="s">
        <v>23</v>
      </c>
      <c r="F80" s="39">
        <f>160/8</f>
        <v>20</v>
      </c>
      <c r="G80" s="15" t="s">
        <v>39</v>
      </c>
      <c r="H80" s="15" t="s">
        <v>23</v>
      </c>
      <c r="I80" s="9">
        <v>4</v>
      </c>
      <c r="J80" s="15" t="s">
        <v>25</v>
      </c>
      <c r="K80" s="15"/>
      <c r="L80" s="15"/>
      <c r="M80" s="15"/>
      <c r="N80" s="15">
        <f>C80*F80*I80</f>
        <v>1280</v>
      </c>
      <c r="O80" s="16" t="s">
        <v>40</v>
      </c>
      <c r="P80" s="15">
        <v>40000</v>
      </c>
      <c r="Q80" s="17">
        <f>P80*N80</f>
        <v>51200000</v>
      </c>
      <c r="R80" s="17" t="s">
        <v>41</v>
      </c>
    </row>
    <row r="81" spans="1:18" s="1" customFormat="1" ht="16.5">
      <c r="A81" s="12"/>
      <c r="B81" s="18" t="s">
        <v>38</v>
      </c>
      <c r="C81" s="13">
        <v>16</v>
      </c>
      <c r="D81" s="14" t="s">
        <v>22</v>
      </c>
      <c r="E81" s="15" t="s">
        <v>23</v>
      </c>
      <c r="F81" s="39"/>
      <c r="G81" s="15" t="s">
        <v>39</v>
      </c>
      <c r="H81" s="15" t="s">
        <v>23</v>
      </c>
      <c r="I81" s="9">
        <v>4</v>
      </c>
      <c r="J81" s="15" t="s">
        <v>25</v>
      </c>
      <c r="K81" s="15"/>
      <c r="L81" s="15"/>
      <c r="M81" s="15"/>
      <c r="N81" s="15">
        <f>C81*F81*I81</f>
        <v>0</v>
      </c>
      <c r="O81" s="16" t="s">
        <v>40</v>
      </c>
      <c r="P81" s="15">
        <v>40000</v>
      </c>
      <c r="Q81" s="17">
        <f>P81*N81</f>
        <v>0</v>
      </c>
      <c r="R81" s="17" t="s">
        <v>41</v>
      </c>
    </row>
    <row r="82" spans="1:18" s="1" customFormat="1" ht="16.5">
      <c r="A82" s="12"/>
      <c r="B82" s="18" t="s">
        <v>42</v>
      </c>
      <c r="C82" s="13">
        <v>16</v>
      </c>
      <c r="D82" s="14" t="s">
        <v>22</v>
      </c>
      <c r="E82" s="15" t="s">
        <v>23</v>
      </c>
      <c r="F82" s="38">
        <v>1</v>
      </c>
      <c r="G82" s="15" t="s">
        <v>43</v>
      </c>
      <c r="H82" s="15" t="s">
        <v>23</v>
      </c>
      <c r="I82" s="9">
        <v>4</v>
      </c>
      <c r="J82" s="15" t="s">
        <v>25</v>
      </c>
      <c r="K82" s="15"/>
      <c r="L82" s="15"/>
      <c r="M82" s="15"/>
      <c r="N82" s="15">
        <f>C82*F82*I82</f>
        <v>64</v>
      </c>
      <c r="O82" s="16" t="s">
        <v>43</v>
      </c>
      <c r="P82" s="15">
        <v>25000</v>
      </c>
      <c r="Q82" s="17">
        <f>P82*N88</f>
        <v>1600000</v>
      </c>
      <c r="R82" s="17"/>
    </row>
    <row r="83" spans="1:18" s="1" customFormat="1" ht="16.5">
      <c r="A83" s="12"/>
      <c r="B83" s="18" t="s">
        <v>44</v>
      </c>
      <c r="C83" s="13"/>
      <c r="D83" s="14"/>
      <c r="E83" s="15"/>
      <c r="F83" s="38"/>
      <c r="G83" s="15"/>
      <c r="H83" s="15"/>
      <c r="I83" s="9"/>
      <c r="J83" s="15"/>
      <c r="K83" s="15"/>
      <c r="L83" s="15"/>
      <c r="M83" s="15"/>
      <c r="N83" s="15"/>
      <c r="O83" s="16"/>
      <c r="P83" s="15"/>
      <c r="Q83" s="15"/>
      <c r="R83" s="15"/>
    </row>
    <row r="84" spans="1:18" s="1" customFormat="1" ht="16.5">
      <c r="A84" s="12"/>
      <c r="B84" s="18" t="s">
        <v>45</v>
      </c>
      <c r="C84" s="13">
        <v>4</v>
      </c>
      <c r="D84" s="14" t="s">
        <v>25</v>
      </c>
      <c r="E84" s="15"/>
      <c r="F84" s="38"/>
      <c r="G84" s="15"/>
      <c r="H84" s="15"/>
      <c r="I84" s="9"/>
      <c r="J84" s="15"/>
      <c r="K84" s="15"/>
      <c r="L84" s="15"/>
      <c r="M84" s="15"/>
      <c r="N84" s="13">
        <f>C84</f>
        <v>4</v>
      </c>
      <c r="O84" s="16" t="s">
        <v>25</v>
      </c>
      <c r="P84" s="15">
        <v>500000</v>
      </c>
      <c r="Q84" s="17">
        <f>P84*N84</f>
        <v>2000000</v>
      </c>
      <c r="R84" s="17"/>
    </row>
    <row r="85" spans="1:18" s="1" customFormat="1" ht="16.5">
      <c r="A85" s="94" t="s">
        <v>102</v>
      </c>
      <c r="B85" s="69" t="s">
        <v>103</v>
      </c>
      <c r="C85" s="70"/>
      <c r="D85" s="70"/>
      <c r="E85" s="70"/>
      <c r="F85" s="71"/>
      <c r="G85" s="70"/>
      <c r="H85" s="70"/>
      <c r="I85" s="70"/>
      <c r="J85" s="70"/>
      <c r="K85" s="70"/>
      <c r="L85" s="70"/>
      <c r="M85" s="70"/>
      <c r="N85" s="72"/>
      <c r="O85" s="70"/>
      <c r="P85" s="72"/>
      <c r="Q85" s="73">
        <f>Q86</f>
        <v>3600000</v>
      </c>
      <c r="R85" s="17"/>
    </row>
    <row r="86" spans="1:18" s="1" customFormat="1" ht="16.5">
      <c r="A86" s="67"/>
      <c r="B86" s="65" t="s">
        <v>104</v>
      </c>
      <c r="C86" s="76">
        <v>3</v>
      </c>
      <c r="D86" s="77" t="s">
        <v>22</v>
      </c>
      <c r="E86" s="78" t="s">
        <v>23</v>
      </c>
      <c r="F86" s="79">
        <v>1</v>
      </c>
      <c r="G86" s="78" t="s">
        <v>116</v>
      </c>
      <c r="H86" s="78" t="s">
        <v>23</v>
      </c>
      <c r="I86" s="80">
        <v>4</v>
      </c>
      <c r="J86" s="78" t="s">
        <v>25</v>
      </c>
      <c r="K86" s="78"/>
      <c r="L86" s="78"/>
      <c r="M86" s="78"/>
      <c r="N86" s="78">
        <f t="shared" ref="N86" si="9">C86*F86*I86</f>
        <v>12</v>
      </c>
      <c r="O86" s="66"/>
      <c r="P86" s="81">
        <v>300000</v>
      </c>
      <c r="Q86" s="68">
        <f t="shared" ref="Q86" si="10">N86*P86</f>
        <v>3600000</v>
      </c>
      <c r="R86" s="17"/>
    </row>
    <row r="87" spans="1:18" s="1" customFormat="1" ht="16.5">
      <c r="A87" s="12" t="s">
        <v>46</v>
      </c>
      <c r="B87" s="18" t="s">
        <v>47</v>
      </c>
      <c r="C87" s="13"/>
      <c r="D87" s="14"/>
      <c r="E87" s="15"/>
      <c r="F87" s="38"/>
      <c r="G87" s="15"/>
      <c r="H87" s="15"/>
      <c r="I87" s="9"/>
      <c r="J87" s="15"/>
      <c r="K87" s="15"/>
      <c r="L87" s="15"/>
      <c r="M87" s="15"/>
      <c r="N87" s="15"/>
      <c r="O87" s="16"/>
      <c r="P87" s="15"/>
      <c r="Q87" s="15">
        <f>SUM(Q88:Q89)</f>
        <v>1280000</v>
      </c>
      <c r="R87" s="15"/>
    </row>
    <row r="88" spans="1:18" s="1" customFormat="1" ht="16.5">
      <c r="A88" s="12"/>
      <c r="B88" s="31" t="s">
        <v>48</v>
      </c>
      <c r="C88" s="13">
        <v>16</v>
      </c>
      <c r="D88" s="14" t="s">
        <v>22</v>
      </c>
      <c r="E88" s="15" t="s">
        <v>23</v>
      </c>
      <c r="F88" s="38">
        <v>1</v>
      </c>
      <c r="G88" s="15" t="s">
        <v>25</v>
      </c>
      <c r="H88" s="15" t="s">
        <v>23</v>
      </c>
      <c r="I88" s="9">
        <v>4</v>
      </c>
      <c r="J88" s="15" t="s">
        <v>25</v>
      </c>
      <c r="K88" s="15"/>
      <c r="L88" s="15"/>
      <c r="M88" s="15"/>
      <c r="N88" s="15">
        <f>C88*F88*I88</f>
        <v>64</v>
      </c>
      <c r="O88" s="16" t="s">
        <v>26</v>
      </c>
      <c r="P88" s="15">
        <v>20000</v>
      </c>
      <c r="Q88" s="17">
        <f>N88*P88</f>
        <v>1280000</v>
      </c>
      <c r="R88" s="15" t="s">
        <v>49</v>
      </c>
    </row>
    <row r="89" spans="1:18" s="1" customFormat="1" ht="16.5">
      <c r="A89" s="12"/>
      <c r="B89" s="32" t="s">
        <v>50</v>
      </c>
      <c r="C89" s="13">
        <v>16</v>
      </c>
      <c r="D89" s="14" t="s">
        <v>22</v>
      </c>
      <c r="E89" s="15" t="s">
        <v>23</v>
      </c>
      <c r="F89" s="38">
        <v>3</v>
      </c>
      <c r="G89" s="15" t="s">
        <v>51</v>
      </c>
      <c r="H89" s="15" t="s">
        <v>23</v>
      </c>
      <c r="I89" s="9">
        <v>4</v>
      </c>
      <c r="J89" s="15" t="s">
        <v>25</v>
      </c>
      <c r="K89" s="15"/>
      <c r="L89" s="15"/>
      <c r="M89" s="15"/>
      <c r="N89" s="15">
        <f>C89*F89</f>
        <v>48</v>
      </c>
      <c r="O89" s="16" t="s">
        <v>26</v>
      </c>
      <c r="P89" s="15">
        <v>0</v>
      </c>
      <c r="Q89" s="17">
        <f t="shared" ref="Q89" si="11">P89*N89</f>
        <v>0</v>
      </c>
      <c r="R89" s="17"/>
    </row>
    <row r="90" spans="1:18" s="1" customFormat="1" ht="16.5">
      <c r="A90" s="12">
        <v>524111</v>
      </c>
      <c r="B90" s="18" t="s">
        <v>67</v>
      </c>
      <c r="C90" s="13"/>
      <c r="D90" s="14"/>
      <c r="E90" s="15"/>
      <c r="F90" s="38"/>
      <c r="G90" s="15"/>
      <c r="H90" s="15"/>
      <c r="I90" s="9"/>
      <c r="J90" s="15"/>
      <c r="K90" s="15"/>
      <c r="L90" s="15"/>
      <c r="M90" s="15"/>
      <c r="N90" s="15"/>
      <c r="O90" s="16"/>
      <c r="P90" s="15"/>
      <c r="Q90" s="15">
        <f>SUM(Q91:Q97)</f>
        <v>34560000</v>
      </c>
      <c r="R90" s="15"/>
    </row>
    <row r="91" spans="1:18" s="1" customFormat="1" ht="16.5">
      <c r="A91" s="12"/>
      <c r="B91" s="18" t="s">
        <v>74</v>
      </c>
      <c r="C91" s="15">
        <v>2</v>
      </c>
      <c r="D91" s="15" t="s">
        <v>69</v>
      </c>
      <c r="E91" s="15" t="s">
        <v>23</v>
      </c>
      <c r="F91" s="37">
        <v>4</v>
      </c>
      <c r="G91" s="15" t="s">
        <v>25</v>
      </c>
      <c r="H91" s="15"/>
      <c r="I91" s="9"/>
      <c r="J91" s="15"/>
      <c r="K91" s="15"/>
      <c r="L91" s="15"/>
      <c r="M91" s="15"/>
      <c r="N91" s="15">
        <f>C91*F91</f>
        <v>8</v>
      </c>
      <c r="O91" s="16" t="s">
        <v>70</v>
      </c>
      <c r="P91" s="15">
        <v>750000</v>
      </c>
      <c r="Q91" s="17">
        <f t="shared" ref="Q91:Q97" si="12">P91*N91</f>
        <v>6000000</v>
      </c>
      <c r="R91" s="17" t="s">
        <v>71</v>
      </c>
    </row>
    <row r="92" spans="1:18" s="1" customFormat="1" ht="16.5">
      <c r="A92" s="12"/>
      <c r="B92" s="31" t="s">
        <v>75</v>
      </c>
      <c r="C92" s="13">
        <v>1</v>
      </c>
      <c r="D92" s="14" t="s">
        <v>22</v>
      </c>
      <c r="E92" s="15" t="s">
        <v>23</v>
      </c>
      <c r="F92" s="38">
        <v>2</v>
      </c>
      <c r="G92" s="15" t="s">
        <v>69</v>
      </c>
      <c r="H92" s="15" t="s">
        <v>23</v>
      </c>
      <c r="I92" s="9">
        <v>4</v>
      </c>
      <c r="J92" s="15" t="s">
        <v>25</v>
      </c>
      <c r="K92" s="15"/>
      <c r="L92" s="15"/>
      <c r="M92" s="15"/>
      <c r="N92" s="15">
        <f>C92*F92*I92</f>
        <v>8</v>
      </c>
      <c r="O92" s="16" t="s">
        <v>70</v>
      </c>
      <c r="P92" s="15">
        <v>200000</v>
      </c>
      <c r="Q92" s="17">
        <f t="shared" si="12"/>
        <v>1600000</v>
      </c>
      <c r="R92" s="51" t="s">
        <v>87</v>
      </c>
    </row>
    <row r="93" spans="1:18" s="1" customFormat="1" ht="16.5">
      <c r="A93" s="12"/>
      <c r="B93" s="31" t="s">
        <v>76</v>
      </c>
      <c r="C93" s="13">
        <v>1</v>
      </c>
      <c r="D93" s="14" t="s">
        <v>22</v>
      </c>
      <c r="E93" s="15" t="s">
        <v>23</v>
      </c>
      <c r="F93" s="39">
        <v>20</v>
      </c>
      <c r="G93" s="15" t="s">
        <v>39</v>
      </c>
      <c r="H93" s="15" t="s">
        <v>23</v>
      </c>
      <c r="I93" s="9">
        <v>4</v>
      </c>
      <c r="J93" s="15" t="s">
        <v>25</v>
      </c>
      <c r="K93" s="15"/>
      <c r="L93" s="15"/>
      <c r="M93" s="15"/>
      <c r="N93" s="15">
        <f>C93*F93*I93</f>
        <v>80</v>
      </c>
      <c r="O93" s="16" t="s">
        <v>40</v>
      </c>
      <c r="P93" s="15">
        <v>150000</v>
      </c>
      <c r="Q93" s="17">
        <f t="shared" si="12"/>
        <v>12000000</v>
      </c>
      <c r="R93" s="51" t="s">
        <v>87</v>
      </c>
    </row>
    <row r="94" spans="1:18" s="1" customFormat="1" ht="16.5">
      <c r="A94" s="12"/>
      <c r="B94" s="31" t="s">
        <v>78</v>
      </c>
      <c r="C94" s="13">
        <v>1</v>
      </c>
      <c r="D94" s="14" t="s">
        <v>22</v>
      </c>
      <c r="E94" s="15" t="s">
        <v>23</v>
      </c>
      <c r="F94" s="37">
        <v>4</v>
      </c>
      <c r="G94" s="15" t="s">
        <v>25</v>
      </c>
      <c r="H94" s="15"/>
      <c r="I94" s="9"/>
      <c r="J94" s="15"/>
      <c r="K94" s="15"/>
      <c r="L94" s="15"/>
      <c r="M94" s="15"/>
      <c r="N94" s="15">
        <f>C94*F94</f>
        <v>4</v>
      </c>
      <c r="O94" s="16" t="s">
        <v>26</v>
      </c>
      <c r="P94" s="15">
        <v>1500000</v>
      </c>
      <c r="Q94" s="17">
        <f>P94*N94</f>
        <v>6000000</v>
      </c>
      <c r="R94" s="51" t="s">
        <v>87</v>
      </c>
    </row>
    <row r="95" spans="1:18" s="1" customFormat="1" ht="16.5">
      <c r="A95" s="42"/>
      <c r="B95" s="52" t="s">
        <v>77</v>
      </c>
      <c r="C95" s="43">
        <v>1</v>
      </c>
      <c r="D95" s="44" t="s">
        <v>22</v>
      </c>
      <c r="E95" s="45" t="s">
        <v>23</v>
      </c>
      <c r="F95" s="46">
        <v>3</v>
      </c>
      <c r="G95" s="45" t="s">
        <v>39</v>
      </c>
      <c r="H95" s="45" t="s">
        <v>23</v>
      </c>
      <c r="I95" s="47">
        <v>4</v>
      </c>
      <c r="J95" s="45" t="s">
        <v>25</v>
      </c>
      <c r="K95" s="45"/>
      <c r="L95" s="45"/>
      <c r="M95" s="45"/>
      <c r="N95" s="45">
        <f>C95*F95*I95</f>
        <v>12</v>
      </c>
      <c r="O95" s="48" t="s">
        <v>40</v>
      </c>
      <c r="P95" s="45">
        <v>380000</v>
      </c>
      <c r="Q95" s="49">
        <f t="shared" si="12"/>
        <v>4560000</v>
      </c>
      <c r="R95" s="49" t="s">
        <v>86</v>
      </c>
    </row>
    <row r="96" spans="1:18" ht="16.5">
      <c r="A96" s="50"/>
      <c r="B96" s="52" t="s">
        <v>85</v>
      </c>
      <c r="C96" s="43">
        <v>1</v>
      </c>
      <c r="D96" s="44" t="s">
        <v>22</v>
      </c>
      <c r="E96" s="45" t="s">
        <v>23</v>
      </c>
      <c r="F96" s="46">
        <v>2</v>
      </c>
      <c r="G96" s="45" t="s">
        <v>39</v>
      </c>
      <c r="H96" s="45" t="s">
        <v>23</v>
      </c>
      <c r="I96" s="47">
        <v>4</v>
      </c>
      <c r="J96" s="45" t="s">
        <v>25</v>
      </c>
      <c r="K96" s="45"/>
      <c r="L96" s="45"/>
      <c r="M96" s="45"/>
      <c r="N96" s="45">
        <f>C96*F96*I96</f>
        <v>8</v>
      </c>
      <c r="O96" s="48" t="s">
        <v>40</v>
      </c>
      <c r="P96" s="45">
        <v>350000</v>
      </c>
      <c r="Q96" s="49">
        <f t="shared" si="12"/>
        <v>2800000</v>
      </c>
      <c r="R96" s="49" t="s">
        <v>86</v>
      </c>
    </row>
    <row r="97" spans="1:19" s="1" customFormat="1" ht="16.5">
      <c r="A97" s="42"/>
      <c r="B97" s="52" t="s">
        <v>79</v>
      </c>
      <c r="C97" s="43">
        <v>1</v>
      </c>
      <c r="D97" s="44" t="s">
        <v>22</v>
      </c>
      <c r="E97" s="45" t="s">
        <v>23</v>
      </c>
      <c r="F97" s="46">
        <v>2</v>
      </c>
      <c r="G97" s="45" t="s">
        <v>69</v>
      </c>
      <c r="H97" s="45" t="s">
        <v>23</v>
      </c>
      <c r="I97" s="47">
        <v>4</v>
      </c>
      <c r="J97" s="45" t="s">
        <v>25</v>
      </c>
      <c r="K97" s="45"/>
      <c r="L97" s="45"/>
      <c r="M97" s="45"/>
      <c r="N97" s="45">
        <f>C97*F97*I97</f>
        <v>8</v>
      </c>
      <c r="O97" s="48" t="s">
        <v>70</v>
      </c>
      <c r="P97" s="45">
        <v>200000</v>
      </c>
      <c r="Q97" s="49">
        <f t="shared" si="12"/>
        <v>1600000</v>
      </c>
      <c r="R97" s="49" t="s">
        <v>86</v>
      </c>
    </row>
    <row r="98" spans="1:19" s="28" customFormat="1" ht="16.5">
      <c r="A98" s="21"/>
      <c r="B98" s="33" t="s">
        <v>63</v>
      </c>
      <c r="C98" s="22">
        <v>16</v>
      </c>
      <c r="D98" s="23" t="s">
        <v>22</v>
      </c>
      <c r="E98" s="24" t="s">
        <v>23</v>
      </c>
      <c r="F98" s="40">
        <v>2</v>
      </c>
      <c r="G98" s="24" t="s">
        <v>51</v>
      </c>
      <c r="H98" s="24" t="s">
        <v>23</v>
      </c>
      <c r="I98" s="25">
        <v>4</v>
      </c>
      <c r="J98" s="24" t="s">
        <v>25</v>
      </c>
      <c r="K98" s="24"/>
      <c r="L98" s="24"/>
      <c r="M98" s="24"/>
      <c r="N98" s="24">
        <f>C98*F98*I98</f>
        <v>128</v>
      </c>
      <c r="O98" s="26" t="s">
        <v>25</v>
      </c>
      <c r="P98" s="24">
        <v>0</v>
      </c>
      <c r="Q98" s="27">
        <f>P98*N98</f>
        <v>0</v>
      </c>
      <c r="R98" s="27"/>
    </row>
    <row r="99" spans="1:19" s="1" customFormat="1" ht="16.5">
      <c r="A99" s="12" t="s">
        <v>59</v>
      </c>
      <c r="B99" s="18" t="s">
        <v>60</v>
      </c>
      <c r="C99" s="13"/>
      <c r="D99" s="14"/>
      <c r="E99" s="15"/>
      <c r="F99" s="38"/>
      <c r="G99" s="15"/>
      <c r="H99" s="15"/>
      <c r="I99" s="9"/>
      <c r="J99" s="15"/>
      <c r="K99" s="15"/>
      <c r="L99" s="15"/>
      <c r="M99" s="15"/>
      <c r="N99" s="15"/>
      <c r="O99" s="16"/>
      <c r="P99" s="15"/>
      <c r="Q99" s="15">
        <f>SUM(Q100:Q102)</f>
        <v>34000000</v>
      </c>
      <c r="R99" s="15"/>
    </row>
    <row r="100" spans="1:19" s="1" customFormat="1" ht="16.5">
      <c r="A100" s="12"/>
      <c r="B100" s="32" t="s">
        <v>61</v>
      </c>
      <c r="C100" s="13">
        <v>16</v>
      </c>
      <c r="D100" s="14" t="s">
        <v>22</v>
      </c>
      <c r="E100" s="15" t="s">
        <v>23</v>
      </c>
      <c r="F100" s="39">
        <f>F83</f>
        <v>0</v>
      </c>
      <c r="G100" s="15" t="s">
        <v>39</v>
      </c>
      <c r="H100" s="15" t="s">
        <v>23</v>
      </c>
      <c r="I100" s="9">
        <v>4</v>
      </c>
      <c r="J100" s="15" t="s">
        <v>25</v>
      </c>
      <c r="K100" s="15"/>
      <c r="L100" s="15"/>
      <c r="M100" s="15"/>
      <c r="N100" s="15">
        <f>C100*F100*I100</f>
        <v>0</v>
      </c>
      <c r="O100" s="16" t="s">
        <v>40</v>
      </c>
      <c r="P100" s="15">
        <v>25000</v>
      </c>
      <c r="Q100" s="17">
        <f>P100*N100</f>
        <v>0</v>
      </c>
      <c r="R100" s="17"/>
    </row>
    <row r="101" spans="1:19" s="1" customFormat="1" ht="16.5">
      <c r="A101" s="12"/>
      <c r="B101" s="31" t="s">
        <v>80</v>
      </c>
      <c r="C101" s="13">
        <v>16</v>
      </c>
      <c r="D101" s="14" t="s">
        <v>22</v>
      </c>
      <c r="E101" s="15" t="s">
        <v>23</v>
      </c>
      <c r="F101" s="39">
        <v>20</v>
      </c>
      <c r="G101" s="15" t="s">
        <v>39</v>
      </c>
      <c r="H101" s="15" t="s">
        <v>23</v>
      </c>
      <c r="I101" s="9">
        <v>4</v>
      </c>
      <c r="J101" s="15" t="s">
        <v>25</v>
      </c>
      <c r="K101" s="15"/>
      <c r="L101" s="15"/>
      <c r="M101" s="15"/>
      <c r="N101" s="15">
        <f>C101*F101*I101</f>
        <v>1280</v>
      </c>
      <c r="O101" s="16" t="s">
        <v>40</v>
      </c>
      <c r="P101" s="15">
        <v>25000</v>
      </c>
      <c r="Q101" s="17">
        <f t="shared" ref="Q101:Q102" si="13">P101*N101</f>
        <v>32000000</v>
      </c>
      <c r="R101" s="17">
        <f>Q101/4</f>
        <v>8000000</v>
      </c>
      <c r="S101" s="55">
        <f>R101/16</f>
        <v>500000</v>
      </c>
    </row>
    <row r="102" spans="1:19" s="1" customFormat="1" ht="16.5">
      <c r="A102" s="12"/>
      <c r="B102" s="53" t="s">
        <v>81</v>
      </c>
      <c r="C102" s="13">
        <v>1</v>
      </c>
      <c r="D102" s="14" t="s">
        <v>22</v>
      </c>
      <c r="E102" s="15" t="s">
        <v>23</v>
      </c>
      <c r="F102" s="39">
        <v>20</v>
      </c>
      <c r="G102" s="15" t="s">
        <v>39</v>
      </c>
      <c r="H102" s="15" t="s">
        <v>23</v>
      </c>
      <c r="I102" s="9">
        <v>4</v>
      </c>
      <c r="J102" s="15" t="s">
        <v>25</v>
      </c>
      <c r="K102" s="15"/>
      <c r="L102" s="15"/>
      <c r="M102" s="15"/>
      <c r="N102" s="15">
        <f>C102*F102*I102</f>
        <v>80</v>
      </c>
      <c r="O102" s="16" t="s">
        <v>40</v>
      </c>
      <c r="P102" s="15">
        <v>25000</v>
      </c>
      <c r="Q102" s="17">
        <f t="shared" si="13"/>
        <v>2000000</v>
      </c>
      <c r="R102" s="17"/>
    </row>
    <row r="103" spans="1:19" s="91" customFormat="1" ht="16.5">
      <c r="A103" s="82"/>
      <c r="B103" s="89"/>
      <c r="C103" s="83"/>
      <c r="D103" s="84"/>
      <c r="E103" s="85"/>
      <c r="F103" s="90"/>
      <c r="G103" s="85"/>
      <c r="H103" s="85"/>
      <c r="I103" s="86"/>
      <c r="J103" s="85"/>
      <c r="K103" s="85"/>
      <c r="L103" s="85"/>
      <c r="M103" s="85"/>
      <c r="N103" s="85"/>
      <c r="O103" s="87"/>
      <c r="P103" s="85"/>
      <c r="Q103" s="88"/>
      <c r="R103" s="88"/>
    </row>
    <row r="104" spans="1:19">
      <c r="B104" s="54" t="s">
        <v>118</v>
      </c>
      <c r="Q104" s="74">
        <f>Q105+Q112+Q129</f>
        <v>45278000</v>
      </c>
      <c r="S104" s="75">
        <f>Q104/16</f>
        <v>2829875</v>
      </c>
    </row>
    <row r="105" spans="1:19">
      <c r="A105" s="56" t="s">
        <v>89</v>
      </c>
      <c r="B105" s="57" t="s">
        <v>90</v>
      </c>
      <c r="N105" s="58"/>
      <c r="P105" s="58"/>
      <c r="Q105" s="59">
        <f>Q106</f>
        <v>25000000</v>
      </c>
      <c r="R105" s="58"/>
      <c r="S105" s="58"/>
    </row>
    <row r="106" spans="1:19">
      <c r="A106" s="60" t="s">
        <v>18</v>
      </c>
      <c r="B106" s="57" t="s">
        <v>91</v>
      </c>
      <c r="N106" s="58"/>
      <c r="P106" s="58"/>
      <c r="Q106" s="61">
        <f>SUM(Q108:Q111)</f>
        <v>25000000</v>
      </c>
      <c r="R106" s="62"/>
      <c r="S106" s="60" t="s">
        <v>92</v>
      </c>
    </row>
    <row r="107" spans="1:19">
      <c r="A107" s="58"/>
      <c r="B107" s="57" t="s">
        <v>93</v>
      </c>
      <c r="N107" s="58"/>
      <c r="P107" s="58"/>
      <c r="Q107" s="58"/>
      <c r="R107" s="58"/>
      <c r="S107" s="58"/>
    </row>
    <row r="108" spans="1:19">
      <c r="A108" s="58"/>
      <c r="B108" s="57" t="s">
        <v>94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24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>C108*F108*I108</f>
        <v>16</v>
      </c>
      <c r="P108" s="64">
        <v>325000</v>
      </c>
      <c r="Q108" s="61">
        <f>N108*P108</f>
        <v>5200000</v>
      </c>
      <c r="R108" s="58"/>
      <c r="S108" s="60"/>
    </row>
    <row r="109" spans="1:19">
      <c r="A109" s="58"/>
      <c r="B109" s="57" t="s">
        <v>95</v>
      </c>
      <c r="C109" s="13">
        <v>16</v>
      </c>
      <c r="D109" s="14" t="s">
        <v>22</v>
      </c>
      <c r="E109" s="15" t="s">
        <v>23</v>
      </c>
      <c r="F109" s="38">
        <v>1</v>
      </c>
      <c r="G109" s="15" t="s">
        <v>24</v>
      </c>
      <c r="H109" s="15" t="s">
        <v>23</v>
      </c>
      <c r="I109" s="9">
        <v>1</v>
      </c>
      <c r="J109" s="15" t="s">
        <v>25</v>
      </c>
      <c r="K109" s="15"/>
      <c r="L109" s="15"/>
      <c r="M109" s="15"/>
      <c r="N109" s="15">
        <f t="shared" ref="N109:N110" si="14">C109*F109*I109</f>
        <v>16</v>
      </c>
      <c r="P109" s="64">
        <v>225000</v>
      </c>
      <c r="Q109" s="61">
        <f t="shared" ref="Q109:Q119" si="15">N109*P109</f>
        <v>3600000</v>
      </c>
      <c r="R109" s="58"/>
      <c r="S109" s="60"/>
    </row>
    <row r="110" spans="1:19">
      <c r="A110" s="58"/>
      <c r="B110" s="57" t="s">
        <v>96</v>
      </c>
      <c r="C110" s="13">
        <v>16</v>
      </c>
      <c r="D110" s="14" t="s">
        <v>22</v>
      </c>
      <c r="E110" s="15" t="s">
        <v>23</v>
      </c>
      <c r="F110" s="38">
        <v>1</v>
      </c>
      <c r="G110" s="15" t="s">
        <v>28</v>
      </c>
      <c r="H110" s="15" t="s">
        <v>23</v>
      </c>
      <c r="I110" s="9">
        <v>1</v>
      </c>
      <c r="J110" s="15" t="s">
        <v>25</v>
      </c>
      <c r="K110" s="15"/>
      <c r="L110" s="15"/>
      <c r="M110" s="15"/>
      <c r="N110" s="15">
        <f t="shared" si="14"/>
        <v>16</v>
      </c>
      <c r="P110" s="64">
        <v>200000</v>
      </c>
      <c r="Q110" s="61">
        <f t="shared" si="15"/>
        <v>3200000</v>
      </c>
      <c r="R110" s="58"/>
      <c r="S110" s="60"/>
    </row>
    <row r="111" spans="1:19">
      <c r="A111" s="58"/>
      <c r="B111" s="57" t="s">
        <v>97</v>
      </c>
      <c r="N111" s="63">
        <v>1</v>
      </c>
      <c r="P111" s="64">
        <v>13000000</v>
      </c>
      <c r="Q111" s="61">
        <f t="shared" si="15"/>
        <v>13000000</v>
      </c>
      <c r="R111" s="58"/>
      <c r="S111" s="60"/>
    </row>
    <row r="112" spans="1:19">
      <c r="A112" s="56" t="s">
        <v>98</v>
      </c>
      <c r="B112" s="57" t="s">
        <v>99</v>
      </c>
      <c r="N112" s="58"/>
      <c r="P112" s="58"/>
      <c r="Q112" s="61">
        <f>Q113+Q117+Q120+Q123+Q126</f>
        <v>19978000</v>
      </c>
      <c r="R112" s="58"/>
      <c r="S112" s="58"/>
    </row>
    <row r="113" spans="1:19" s="92" customFormat="1">
      <c r="A113" s="60" t="s">
        <v>18</v>
      </c>
      <c r="B113" s="57" t="s">
        <v>91</v>
      </c>
      <c r="F113" s="93"/>
      <c r="N113" s="58"/>
      <c r="P113" s="58"/>
      <c r="Q113" s="61">
        <f>SUM(Q114:Q116)</f>
        <v>11600000</v>
      </c>
      <c r="R113" s="62"/>
      <c r="S113" s="60" t="s">
        <v>92</v>
      </c>
    </row>
    <row r="114" spans="1:19" s="92" customFormat="1">
      <c r="A114" s="58"/>
      <c r="B114" s="57" t="s">
        <v>93</v>
      </c>
      <c r="F114" s="93"/>
      <c r="N114" s="58"/>
      <c r="P114" s="58"/>
      <c r="Q114" s="58"/>
      <c r="R114" s="58"/>
      <c r="S114" s="58"/>
    </row>
    <row r="115" spans="1:19" s="92" customFormat="1">
      <c r="A115" s="58"/>
      <c r="B115" s="57" t="s">
        <v>100</v>
      </c>
      <c r="C115" s="13">
        <v>16</v>
      </c>
      <c r="D115" s="14" t="s">
        <v>22</v>
      </c>
      <c r="E115" s="15" t="s">
        <v>23</v>
      </c>
      <c r="F115" s="38">
        <v>20</v>
      </c>
      <c r="G115" s="15" t="s">
        <v>114</v>
      </c>
      <c r="H115" s="15" t="s">
        <v>23</v>
      </c>
      <c r="I115" s="9">
        <v>1</v>
      </c>
      <c r="J115" s="15" t="s">
        <v>25</v>
      </c>
      <c r="K115" s="15"/>
      <c r="L115" s="15"/>
      <c r="M115" s="15"/>
      <c r="N115" s="15">
        <f t="shared" ref="N115:N116" si="16">C115*F115*I115</f>
        <v>320</v>
      </c>
      <c r="P115" s="64">
        <v>35000</v>
      </c>
      <c r="Q115" s="61">
        <f t="shared" si="15"/>
        <v>11200000</v>
      </c>
      <c r="R115" s="58"/>
      <c r="S115" s="60"/>
    </row>
    <row r="116" spans="1:19" s="92" customFormat="1">
      <c r="A116" s="58"/>
      <c r="B116" s="57" t="s">
        <v>101</v>
      </c>
      <c r="C116" s="13">
        <v>16</v>
      </c>
      <c r="D116" s="14" t="s">
        <v>22</v>
      </c>
      <c r="E116" s="15" t="s">
        <v>23</v>
      </c>
      <c r="F116" s="38">
        <v>1</v>
      </c>
      <c r="G116" s="15" t="s">
        <v>43</v>
      </c>
      <c r="H116" s="15" t="s">
        <v>23</v>
      </c>
      <c r="I116" s="9">
        <v>1</v>
      </c>
      <c r="J116" s="15" t="s">
        <v>25</v>
      </c>
      <c r="K116" s="15"/>
      <c r="L116" s="15"/>
      <c r="M116" s="15"/>
      <c r="N116" s="15">
        <f t="shared" si="16"/>
        <v>16</v>
      </c>
      <c r="P116" s="64">
        <v>25000</v>
      </c>
      <c r="Q116" s="61">
        <f t="shared" si="15"/>
        <v>400000</v>
      </c>
      <c r="R116" s="58"/>
      <c r="S116" s="60"/>
    </row>
    <row r="117" spans="1:19" s="92" customFormat="1">
      <c r="A117" s="60" t="s">
        <v>102</v>
      </c>
      <c r="B117" s="57" t="s">
        <v>103</v>
      </c>
      <c r="F117" s="93"/>
      <c r="N117" s="58"/>
      <c r="P117" s="58"/>
      <c r="Q117" s="61">
        <f>Q119</f>
        <v>900000</v>
      </c>
      <c r="R117" s="62"/>
      <c r="S117" s="60" t="s">
        <v>92</v>
      </c>
    </row>
    <row r="118" spans="1:19" s="92" customFormat="1">
      <c r="A118" s="58"/>
      <c r="B118" s="57" t="s">
        <v>93</v>
      </c>
      <c r="F118" s="93"/>
      <c r="N118" s="58"/>
      <c r="P118" s="58"/>
      <c r="Q118" s="58"/>
      <c r="R118" s="58"/>
      <c r="S118" s="58"/>
    </row>
    <row r="119" spans="1:19" s="92" customFormat="1">
      <c r="A119" s="58"/>
      <c r="B119" s="57" t="s">
        <v>104</v>
      </c>
      <c r="C119" s="13">
        <v>3</v>
      </c>
      <c r="D119" s="14" t="s">
        <v>22</v>
      </c>
      <c r="E119" s="15" t="s">
        <v>23</v>
      </c>
      <c r="F119" s="38">
        <v>1</v>
      </c>
      <c r="G119" s="15" t="s">
        <v>43</v>
      </c>
      <c r="H119" s="15" t="s">
        <v>23</v>
      </c>
      <c r="I119" s="9">
        <v>1</v>
      </c>
      <c r="J119" s="15" t="s">
        <v>25</v>
      </c>
      <c r="K119" s="15"/>
      <c r="L119" s="15"/>
      <c r="M119" s="15"/>
      <c r="N119" s="15">
        <f t="shared" ref="N119" si="17">C119*F119*I119</f>
        <v>3</v>
      </c>
      <c r="P119" s="64">
        <v>300000</v>
      </c>
      <c r="Q119" s="61">
        <f t="shared" si="15"/>
        <v>900000</v>
      </c>
      <c r="R119" s="58"/>
      <c r="S119" s="60"/>
    </row>
    <row r="120" spans="1:19" s="92" customFormat="1">
      <c r="A120" s="60" t="s">
        <v>46</v>
      </c>
      <c r="B120" s="57" t="s">
        <v>105</v>
      </c>
      <c r="F120" s="93"/>
      <c r="N120" s="58"/>
      <c r="P120" s="58"/>
      <c r="Q120" s="61">
        <f>Q122</f>
        <v>1000000</v>
      </c>
      <c r="R120" s="62"/>
      <c r="S120" s="60" t="s">
        <v>92</v>
      </c>
    </row>
    <row r="121" spans="1:19" s="92" customFormat="1">
      <c r="A121" s="58"/>
      <c r="B121" s="57" t="s">
        <v>93</v>
      </c>
      <c r="F121" s="93"/>
      <c r="N121" s="58"/>
      <c r="P121" s="58"/>
      <c r="Q121" s="58"/>
      <c r="R121" s="58"/>
      <c r="S121" s="58"/>
    </row>
    <row r="122" spans="1:19" s="92" customFormat="1">
      <c r="A122" s="58"/>
      <c r="B122" s="57" t="s">
        <v>106</v>
      </c>
      <c r="C122" s="13">
        <v>1</v>
      </c>
      <c r="D122" s="14" t="s">
        <v>22</v>
      </c>
      <c r="E122" s="15" t="s">
        <v>23</v>
      </c>
      <c r="F122" s="38">
        <v>20</v>
      </c>
      <c r="G122" s="15" t="s">
        <v>114</v>
      </c>
      <c r="H122" s="15" t="s">
        <v>23</v>
      </c>
      <c r="I122" s="9">
        <v>1</v>
      </c>
      <c r="J122" s="15" t="s">
        <v>25</v>
      </c>
      <c r="K122" s="15"/>
      <c r="L122" s="15"/>
      <c r="M122" s="15"/>
      <c r="N122" s="15">
        <f t="shared" ref="N122" si="18">C122*F122*I122</f>
        <v>20</v>
      </c>
      <c r="P122" s="64">
        <v>50000</v>
      </c>
      <c r="Q122" s="61">
        <f>N122*P122</f>
        <v>1000000</v>
      </c>
      <c r="R122" s="58"/>
      <c r="S122" s="60"/>
    </row>
    <row r="123" spans="1:19" s="92" customFormat="1">
      <c r="A123" s="60" t="s">
        <v>107</v>
      </c>
      <c r="B123" s="57" t="s">
        <v>108</v>
      </c>
      <c r="F123" s="93"/>
      <c r="N123" s="58"/>
      <c r="P123" s="58"/>
      <c r="Q123" s="61">
        <f>Q125</f>
        <v>1678000</v>
      </c>
      <c r="R123" s="62"/>
      <c r="S123" s="60" t="s">
        <v>92</v>
      </c>
    </row>
    <row r="124" spans="1:19" s="92" customFormat="1">
      <c r="A124" s="58"/>
      <c r="B124" s="57" t="s">
        <v>93</v>
      </c>
      <c r="F124" s="93"/>
      <c r="N124" s="58"/>
      <c r="P124" s="58"/>
      <c r="Q124" s="58"/>
      <c r="R124" s="58"/>
      <c r="S124" s="58"/>
    </row>
    <row r="125" spans="1:19" s="92" customFormat="1">
      <c r="A125" s="58"/>
      <c r="B125" s="57" t="s">
        <v>109</v>
      </c>
      <c r="C125" s="13">
        <v>2</v>
      </c>
      <c r="D125" s="14" t="s">
        <v>115</v>
      </c>
      <c r="E125" s="15" t="s">
        <v>23</v>
      </c>
      <c r="F125" s="38">
        <v>1</v>
      </c>
      <c r="G125" s="15" t="s">
        <v>25</v>
      </c>
      <c r="H125" s="15" t="s">
        <v>23</v>
      </c>
      <c r="I125" s="9">
        <v>1</v>
      </c>
      <c r="J125" s="15" t="s">
        <v>25</v>
      </c>
      <c r="K125" s="15"/>
      <c r="L125" s="15"/>
      <c r="M125" s="15"/>
      <c r="N125" s="15">
        <f t="shared" ref="N125" si="19">C125*F125*I125</f>
        <v>2</v>
      </c>
      <c r="P125" s="64">
        <v>839000</v>
      </c>
      <c r="Q125" s="61">
        <f>N125*P125</f>
        <v>1678000</v>
      </c>
      <c r="R125" s="58"/>
      <c r="S125" s="60"/>
    </row>
    <row r="126" spans="1:19" s="92" customFormat="1">
      <c r="A126" s="60" t="s">
        <v>59</v>
      </c>
      <c r="B126" s="57" t="s">
        <v>110</v>
      </c>
      <c r="F126" s="93"/>
      <c r="N126" s="58"/>
      <c r="P126" s="58"/>
      <c r="Q126" s="61">
        <f>Q128</f>
        <v>4800000</v>
      </c>
      <c r="R126" s="62"/>
      <c r="S126" s="60" t="s">
        <v>92</v>
      </c>
    </row>
    <row r="127" spans="1:19" s="92" customFormat="1">
      <c r="A127" s="58"/>
      <c r="B127" s="57" t="s">
        <v>93</v>
      </c>
      <c r="F127" s="93"/>
      <c r="N127" s="58"/>
      <c r="P127" s="58"/>
      <c r="Q127" s="58"/>
      <c r="R127" s="58"/>
      <c r="S127" s="58"/>
    </row>
    <row r="128" spans="1:19" s="92" customFormat="1">
      <c r="A128" s="58"/>
      <c r="B128" s="57" t="s">
        <v>111</v>
      </c>
      <c r="C128" s="13">
        <v>16</v>
      </c>
      <c r="D128" s="14" t="s">
        <v>22</v>
      </c>
      <c r="E128" s="15" t="s">
        <v>23</v>
      </c>
      <c r="F128" s="38">
        <v>1</v>
      </c>
      <c r="G128" s="15" t="s">
        <v>43</v>
      </c>
      <c r="H128" s="15" t="s">
        <v>23</v>
      </c>
      <c r="I128" s="9">
        <v>1</v>
      </c>
      <c r="J128" s="15" t="s">
        <v>25</v>
      </c>
      <c r="K128" s="15"/>
      <c r="L128" s="15"/>
      <c r="M128" s="15"/>
      <c r="N128" s="15">
        <f t="shared" ref="N128" si="20">C128*F128*I128</f>
        <v>16</v>
      </c>
      <c r="P128" s="64">
        <v>300000</v>
      </c>
      <c r="Q128" s="61">
        <f>N128*P128</f>
        <v>4800000</v>
      </c>
      <c r="R128" s="58"/>
      <c r="S128" s="60"/>
    </row>
    <row r="129" spans="1:19" s="92" customFormat="1">
      <c r="A129" s="56"/>
      <c r="B129" s="57" t="s">
        <v>112</v>
      </c>
      <c r="F129" s="93"/>
      <c r="N129" s="58"/>
      <c r="P129" s="58"/>
      <c r="Q129" s="59">
        <f>Q130</f>
        <v>300000</v>
      </c>
      <c r="R129" s="58"/>
      <c r="S129" s="58"/>
    </row>
    <row r="130" spans="1:19" s="92" customFormat="1">
      <c r="A130" s="60" t="s">
        <v>18</v>
      </c>
      <c r="B130" s="57" t="s">
        <v>91</v>
      </c>
      <c r="F130" s="93"/>
      <c r="N130" s="58"/>
      <c r="P130" s="58"/>
      <c r="Q130" s="61">
        <f>Q132</f>
        <v>300000</v>
      </c>
      <c r="R130" s="62"/>
      <c r="S130" s="60" t="s">
        <v>92</v>
      </c>
    </row>
    <row r="131" spans="1:19" s="92" customFormat="1">
      <c r="A131" s="58"/>
      <c r="B131" s="57" t="s">
        <v>93</v>
      </c>
      <c r="F131" s="93"/>
      <c r="N131" s="58"/>
      <c r="P131" s="58"/>
      <c r="Q131" s="58"/>
      <c r="R131" s="58"/>
      <c r="S131" s="58"/>
    </row>
    <row r="132" spans="1:19" s="92" customFormat="1">
      <c r="A132" s="58"/>
      <c r="B132" s="57" t="s">
        <v>113</v>
      </c>
      <c r="C132" s="13">
        <v>1</v>
      </c>
      <c r="D132" s="14" t="s">
        <v>116</v>
      </c>
      <c r="E132" s="15" t="s">
        <v>23</v>
      </c>
      <c r="F132" s="38">
        <v>1</v>
      </c>
      <c r="G132" s="15" t="s">
        <v>117</v>
      </c>
      <c r="H132" s="15" t="s">
        <v>23</v>
      </c>
      <c r="I132" s="9">
        <v>1</v>
      </c>
      <c r="J132" s="15" t="s">
        <v>25</v>
      </c>
      <c r="K132" s="15"/>
      <c r="L132" s="15"/>
      <c r="M132" s="15"/>
      <c r="N132" s="15">
        <f t="shared" ref="N132" si="21">C132*F132*I132</f>
        <v>1</v>
      </c>
      <c r="P132" s="64">
        <v>300000</v>
      </c>
      <c r="Q132" s="61">
        <f>N132*P132</f>
        <v>300000</v>
      </c>
      <c r="R132" s="58"/>
      <c r="S132" s="60"/>
    </row>
  </sheetData>
  <mergeCells count="9">
    <mergeCell ref="C3:M3"/>
    <mergeCell ref="R64:R65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0"/>
  <sheetViews>
    <sheetView workbookViewId="0">
      <selection activeCell="A7" sqref="A7:J71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8" width="3" bestFit="1" customWidth="1"/>
    <col min="9" max="9" width="3.85546875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122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722540000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120300000</v>
      </c>
      <c r="R8" s="9">
        <f>Q8/16</f>
        <v>7518750</v>
      </c>
      <c r="S8" s="36">
        <f>Q8/4</f>
        <v>30075000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97980000</v>
      </c>
      <c r="R9" s="15"/>
      <c r="S9" s="36">
        <f>S8/16</f>
        <v>1879687.5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1</v>
      </c>
      <c r="J11" s="15" t="s">
        <v>25</v>
      </c>
      <c r="K11" s="15"/>
      <c r="L11" s="15"/>
      <c r="M11" s="15"/>
      <c r="N11" s="15">
        <f t="shared" ref="N11:N16" si="0">C11*F11*I11</f>
        <v>16</v>
      </c>
      <c r="O11" s="16" t="s">
        <v>26</v>
      </c>
      <c r="P11" s="15">
        <v>200000</v>
      </c>
      <c r="Q11" s="17">
        <f t="shared" ref="Q11:Q19" si="1">P11*N11</f>
        <v>3200000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1</v>
      </c>
      <c r="J12" s="15" t="s">
        <v>25</v>
      </c>
      <c r="K12" s="15"/>
      <c r="L12" s="15"/>
      <c r="M12" s="15"/>
      <c r="N12" s="15">
        <f t="shared" si="0"/>
        <v>16</v>
      </c>
      <c r="O12" s="16" t="s">
        <v>28</v>
      </c>
      <c r="P12" s="15">
        <v>250000</v>
      </c>
      <c r="Q12" s="17">
        <f t="shared" si="1"/>
        <v>4000000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1</v>
      </c>
      <c r="J13" s="15" t="s">
        <v>25</v>
      </c>
      <c r="K13" s="15"/>
      <c r="L13" s="15"/>
      <c r="M13" s="15"/>
      <c r="N13" s="15">
        <f t="shared" si="0"/>
        <v>16</v>
      </c>
      <c r="O13" s="16" t="s">
        <v>30</v>
      </c>
      <c r="P13" s="15">
        <v>250000</v>
      </c>
      <c r="Q13" s="17">
        <f t="shared" si="1"/>
        <v>4000000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1</v>
      </c>
      <c r="J14" s="15" t="s">
        <v>25</v>
      </c>
      <c r="K14" s="15"/>
      <c r="L14" s="15"/>
      <c r="M14" s="15"/>
      <c r="N14" s="15">
        <f t="shared" si="0"/>
        <v>16</v>
      </c>
      <c r="O14" s="16" t="s">
        <v>32</v>
      </c>
      <c r="P14" s="15">
        <v>450000</v>
      </c>
      <c r="Q14" s="17">
        <f t="shared" si="1"/>
        <v>7200000</v>
      </c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1</v>
      </c>
      <c r="J15" s="15" t="s">
        <v>25</v>
      </c>
      <c r="K15" s="15"/>
      <c r="L15" s="15"/>
      <c r="M15" s="15"/>
      <c r="N15" s="15">
        <f t="shared" si="0"/>
        <v>16</v>
      </c>
      <c r="O15" s="16" t="s">
        <v>32</v>
      </c>
      <c r="P15" s="15">
        <v>350000</v>
      </c>
      <c r="Q15" s="17"/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1</v>
      </c>
      <c r="J16" s="15" t="s">
        <v>25</v>
      </c>
      <c r="K16" s="15"/>
      <c r="L16" s="15"/>
      <c r="M16" s="15"/>
      <c r="N16" s="15">
        <f t="shared" si="0"/>
        <v>16</v>
      </c>
      <c r="O16" s="16" t="s">
        <v>26</v>
      </c>
      <c r="P16" s="15">
        <v>300000</v>
      </c>
      <c r="Q16" s="17">
        <f t="shared" si="1"/>
        <v>4800000</v>
      </c>
      <c r="R16" s="17"/>
    </row>
    <row r="17" spans="1:18" s="34" customFormat="1" ht="16.5">
      <c r="A17" s="12"/>
      <c r="B17" s="18" t="s">
        <v>130</v>
      </c>
      <c r="C17" s="19">
        <v>1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1</v>
      </c>
      <c r="O17" s="16" t="s">
        <v>25</v>
      </c>
      <c r="P17" s="20">
        <v>45000000</v>
      </c>
      <c r="Q17" s="17">
        <f t="shared" si="1"/>
        <v>45000000</v>
      </c>
      <c r="R17" s="17" t="s">
        <v>36</v>
      </c>
    </row>
    <row r="18" spans="1:18" s="34" customFormat="1" ht="16.5">
      <c r="A18" s="12"/>
      <c r="B18" s="18" t="s">
        <v>131</v>
      </c>
      <c r="C18" s="19">
        <v>0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0</v>
      </c>
      <c r="O18" s="16" t="s">
        <v>25</v>
      </c>
      <c r="P18" s="20">
        <v>30000000</v>
      </c>
      <c r="Q18" s="17">
        <f t="shared" si="1"/>
        <v>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132</v>
      </c>
      <c r="C21" s="13">
        <v>16</v>
      </c>
      <c r="D21" s="14" t="s">
        <v>22</v>
      </c>
      <c r="E21" s="15" t="s">
        <v>23</v>
      </c>
      <c r="F21" s="39">
        <f>360/8</f>
        <v>45</v>
      </c>
      <c r="G21" s="15" t="s">
        <v>39</v>
      </c>
      <c r="H21" s="15" t="s">
        <v>23</v>
      </c>
      <c r="I21" s="9">
        <v>1</v>
      </c>
      <c r="J21" s="15" t="s">
        <v>25</v>
      </c>
      <c r="K21" s="15"/>
      <c r="L21" s="15"/>
      <c r="M21" s="15"/>
      <c r="N21" s="15">
        <f>C21*F21*I21</f>
        <v>720</v>
      </c>
      <c r="O21" s="16" t="s">
        <v>40</v>
      </c>
      <c r="P21" s="15">
        <v>40000</v>
      </c>
      <c r="Q21" s="17">
        <f>P21*N21</f>
        <v>28800000</v>
      </c>
      <c r="R21" s="17" t="s">
        <v>41</v>
      </c>
    </row>
    <row r="22" spans="1:18" s="34" customFormat="1" ht="16.5">
      <c r="A22" s="12"/>
      <c r="B22" s="18" t="s">
        <v>133</v>
      </c>
      <c r="C22" s="13">
        <v>16</v>
      </c>
      <c r="D22" s="14" t="s">
        <v>22</v>
      </c>
      <c r="E22" s="15" t="s">
        <v>23</v>
      </c>
      <c r="F22" s="39">
        <v>0</v>
      </c>
      <c r="G22" s="15" t="s">
        <v>39</v>
      </c>
      <c r="H22" s="15" t="s">
        <v>23</v>
      </c>
      <c r="I22" s="9">
        <v>0</v>
      </c>
      <c r="J22" s="15" t="s">
        <v>25</v>
      </c>
      <c r="K22" s="15"/>
      <c r="L22" s="15"/>
      <c r="M22" s="15"/>
      <c r="N22" s="15">
        <f>C22*F22*I22</f>
        <v>0</v>
      </c>
      <c r="O22" s="16" t="s">
        <v>40</v>
      </c>
      <c r="P22" s="15">
        <v>40000</v>
      </c>
      <c r="Q22" s="17">
        <f>P22*N22</f>
        <v>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1</v>
      </c>
      <c r="J23" s="15" t="s">
        <v>25</v>
      </c>
      <c r="K23" s="15"/>
      <c r="L23" s="15"/>
      <c r="M23" s="15"/>
      <c r="N23" s="15">
        <f>C23*F23*I23</f>
        <v>16</v>
      </c>
      <c r="O23" s="16" t="s">
        <v>43</v>
      </c>
      <c r="P23" s="15">
        <v>30000</v>
      </c>
      <c r="Q23" s="17">
        <f>P23*N23</f>
        <v>480000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13">
        <v>1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1</v>
      </c>
      <c r="O25" s="16" t="s">
        <v>25</v>
      </c>
      <c r="P25" s="15">
        <v>500000</v>
      </c>
      <c r="Q25" s="17">
        <f>P25*N25</f>
        <v>500000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320000</v>
      </c>
      <c r="R26" s="15"/>
    </row>
    <row r="27" spans="1:18" s="34" customFormat="1" ht="16.5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>
        <v>1</v>
      </c>
      <c r="G27" s="15" t="s">
        <v>25</v>
      </c>
      <c r="H27" s="15" t="s">
        <v>23</v>
      </c>
      <c r="I27" s="9">
        <v>1</v>
      </c>
      <c r="J27" s="15" t="s">
        <v>25</v>
      </c>
      <c r="K27" s="15"/>
      <c r="L27" s="15"/>
      <c r="M27" s="15"/>
      <c r="N27" s="15">
        <f t="shared" ref="N27:N28" si="2">C27*F27</f>
        <v>16</v>
      </c>
      <c r="O27" s="16" t="s">
        <v>26</v>
      </c>
      <c r="P27" s="15">
        <v>20000</v>
      </c>
      <c r="Q27" s="17">
        <f t="shared" ref="Q27:Q28" si="3">P27*N27</f>
        <v>320000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 t="shared" si="2"/>
        <v>48</v>
      </c>
      <c r="O28" s="16" t="s">
        <v>26</v>
      </c>
      <c r="P28" s="15"/>
      <c r="Q28" s="17">
        <f t="shared" si="3"/>
        <v>0</v>
      </c>
      <c r="R28" s="17"/>
    </row>
    <row r="29" spans="1:18" s="34" customFormat="1" ht="16.5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4000000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7">
        <v>1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20</v>
      </c>
      <c r="O30" s="16" t="s">
        <v>55</v>
      </c>
      <c r="P30" s="15">
        <v>100000</v>
      </c>
      <c r="Q30" s="17">
        <f>P30*N30</f>
        <v>2000000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7">
        <v>1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20</v>
      </c>
      <c r="O31" s="16" t="s">
        <v>55</v>
      </c>
      <c r="P31" s="15">
        <v>100000</v>
      </c>
      <c r="Q31" s="17">
        <f>P31*N31</f>
        <v>2000000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0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140000</v>
      </c>
      <c r="Q32" s="17">
        <f>P32*N32</f>
        <v>0</v>
      </c>
      <c r="R32" s="17"/>
    </row>
    <row r="33" spans="1:21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1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21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18000000</v>
      </c>
      <c r="R34" s="15"/>
    </row>
    <row r="35" spans="1:21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f>F21</f>
        <v>45</v>
      </c>
      <c r="G35" s="15" t="s">
        <v>39</v>
      </c>
      <c r="H35" s="15" t="s">
        <v>23</v>
      </c>
      <c r="I35" s="9">
        <v>1</v>
      </c>
      <c r="J35" s="15" t="s">
        <v>25</v>
      </c>
      <c r="K35" s="15"/>
      <c r="L35" s="15"/>
      <c r="M35" s="15"/>
      <c r="N35" s="15">
        <f>C35*F35*I35</f>
        <v>720</v>
      </c>
      <c r="O35" s="16" t="s">
        <v>40</v>
      </c>
      <c r="P35" s="15">
        <v>25000</v>
      </c>
      <c r="Q35" s="17">
        <f>P35*N35</f>
        <v>18000000</v>
      </c>
      <c r="R35" s="17"/>
    </row>
    <row r="36" spans="1:21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0</v>
      </c>
      <c r="G36" s="15" t="s">
        <v>39</v>
      </c>
      <c r="H36" s="15" t="s">
        <v>23</v>
      </c>
      <c r="I36" s="9">
        <v>1</v>
      </c>
      <c r="J36" s="15" t="s">
        <v>25</v>
      </c>
      <c r="K36" s="15"/>
      <c r="L36" s="15"/>
      <c r="M36" s="15"/>
      <c r="N36" s="15">
        <f>C36*F36*I36</f>
        <v>0</v>
      </c>
      <c r="O36" s="16" t="s">
        <v>40</v>
      </c>
      <c r="P36" s="15">
        <v>25000</v>
      </c>
      <c r="Q36" s="17">
        <f>P36*N36</f>
        <v>0</v>
      </c>
      <c r="R36" s="17"/>
    </row>
    <row r="37" spans="1:21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21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>
        <f>Q39+Q56+Q59+Q64</f>
        <v>478120000</v>
      </c>
      <c r="R38" s="9">
        <f>Q38/16</f>
        <v>29882500</v>
      </c>
    </row>
    <row r="39" spans="1:21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357800000</v>
      </c>
      <c r="R39" s="15"/>
    </row>
    <row r="40" spans="1:21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  <c r="T40" s="1">
        <v>10</v>
      </c>
      <c r="U40" s="1">
        <v>14</v>
      </c>
    </row>
    <row r="41" spans="1:21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ref="N41:N46" si="4">C41*F41*I41</f>
        <v>32</v>
      </c>
      <c r="O41" s="16" t="s">
        <v>26</v>
      </c>
      <c r="P41" s="15">
        <v>200000</v>
      </c>
      <c r="Q41" s="17">
        <f t="shared" ref="Q41:Q49" si="5">P41*N41</f>
        <v>6400000</v>
      </c>
      <c r="R41" s="17"/>
      <c r="T41" s="1">
        <v>5</v>
      </c>
      <c r="U41" s="1">
        <v>7</v>
      </c>
    </row>
    <row r="42" spans="1:21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4"/>
        <v>32</v>
      </c>
      <c r="O42" s="16" t="s">
        <v>28</v>
      </c>
      <c r="P42" s="15">
        <v>250000</v>
      </c>
      <c r="Q42" s="17">
        <f t="shared" si="5"/>
        <v>8000000</v>
      </c>
      <c r="R42" s="17"/>
      <c r="T42" s="1">
        <v>5</v>
      </c>
      <c r="U42" s="1">
        <v>7</v>
      </c>
    </row>
    <row r="43" spans="1:21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4"/>
        <v>32</v>
      </c>
      <c r="O43" s="16" t="s">
        <v>30</v>
      </c>
      <c r="P43" s="15">
        <v>250000</v>
      </c>
      <c r="Q43" s="17">
        <f t="shared" si="5"/>
        <v>8000000</v>
      </c>
      <c r="R43" s="17"/>
      <c r="T43" s="1">
        <v>5</v>
      </c>
      <c r="U43" s="1">
        <v>7</v>
      </c>
    </row>
    <row r="44" spans="1:21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4"/>
        <v>32</v>
      </c>
      <c r="O44" s="16" t="s">
        <v>32</v>
      </c>
      <c r="P44" s="15">
        <v>450000</v>
      </c>
      <c r="Q44" s="17">
        <f t="shared" si="5"/>
        <v>14400000</v>
      </c>
      <c r="R44" s="17"/>
      <c r="T44" s="1">
        <v>5</v>
      </c>
      <c r="U44" s="1">
        <v>7</v>
      </c>
    </row>
    <row r="45" spans="1:21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4"/>
        <v>32</v>
      </c>
      <c r="O45" s="16" t="s">
        <v>32</v>
      </c>
      <c r="P45" s="15">
        <v>350000</v>
      </c>
      <c r="Q45" s="17"/>
      <c r="R45" s="17"/>
      <c r="T45" s="1">
        <v>5</v>
      </c>
      <c r="U45" s="1">
        <v>7</v>
      </c>
    </row>
    <row r="46" spans="1:21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4"/>
        <v>32</v>
      </c>
      <c r="O46" s="16" t="s">
        <v>26</v>
      </c>
      <c r="P46" s="15">
        <v>300000</v>
      </c>
      <c r="Q46" s="17">
        <f t="shared" si="5"/>
        <v>9600000</v>
      </c>
      <c r="R46" s="17"/>
      <c r="T46" s="1">
        <v>3</v>
      </c>
      <c r="U46" s="1">
        <v>3</v>
      </c>
    </row>
    <row r="47" spans="1:21" s="1" customFormat="1" ht="16.5">
      <c r="A47" s="12"/>
      <c r="B47" s="18" t="s">
        <v>131</v>
      </c>
      <c r="C47" s="19">
        <v>2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2</v>
      </c>
      <c r="O47" s="16" t="s">
        <v>25</v>
      </c>
      <c r="P47" s="20">
        <v>30000000</v>
      </c>
      <c r="Q47" s="17">
        <f t="shared" si="5"/>
        <v>60000000</v>
      </c>
      <c r="R47" s="17" t="s">
        <v>36</v>
      </c>
      <c r="T47" s="1">
        <f>SUM(T40:T46)</f>
        <v>38</v>
      </c>
      <c r="U47" s="1">
        <f>SUM(U39:U46)</f>
        <v>52</v>
      </c>
    </row>
    <row r="48" spans="1:21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5"/>
        <v>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5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135</v>
      </c>
      <c r="C51" s="13">
        <v>16</v>
      </c>
      <c r="D51" s="14" t="s">
        <v>22</v>
      </c>
      <c r="E51" s="15" t="s">
        <v>23</v>
      </c>
      <c r="F51" s="39">
        <v>52</v>
      </c>
      <c r="G51" s="15" t="s">
        <v>39</v>
      </c>
      <c r="H51" s="15" t="s">
        <v>23</v>
      </c>
      <c r="I51" s="9">
        <v>2</v>
      </c>
      <c r="J51" s="15" t="s">
        <v>25</v>
      </c>
      <c r="K51" s="15"/>
      <c r="L51" s="15"/>
      <c r="M51" s="15"/>
      <c r="N51" s="15">
        <f>C51*F51*I51</f>
        <v>1664</v>
      </c>
      <c r="O51" s="16" t="s">
        <v>40</v>
      </c>
      <c r="P51" s="15">
        <v>150000</v>
      </c>
      <c r="Q51" s="17">
        <f>P51*N51</f>
        <v>249600000</v>
      </c>
      <c r="R51" s="17" t="s">
        <v>65</v>
      </c>
    </row>
    <row r="52" spans="1:18" s="1" customFormat="1" ht="16.5">
      <c r="A52" s="12"/>
      <c r="B52" s="18" t="s">
        <v>38</v>
      </c>
      <c r="C52" s="13">
        <v>16</v>
      </c>
      <c r="D52" s="14" t="s">
        <v>22</v>
      </c>
      <c r="E52" s="15" t="s">
        <v>23</v>
      </c>
      <c r="F52" s="39"/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0</v>
      </c>
      <c r="O52" s="16" t="s">
        <v>40</v>
      </c>
      <c r="P52" s="15">
        <v>150000</v>
      </c>
      <c r="Q52" s="17">
        <f>P52*N52</f>
        <v>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2</v>
      </c>
      <c r="J53" s="15" t="s">
        <v>25</v>
      </c>
      <c r="K53" s="15"/>
      <c r="L53" s="15"/>
      <c r="M53" s="15"/>
      <c r="N53" s="15">
        <f>C53*F53*I53</f>
        <v>32</v>
      </c>
      <c r="O53" s="16" t="s">
        <v>43</v>
      </c>
      <c r="P53" s="15">
        <v>25000</v>
      </c>
      <c r="Q53" s="17">
        <f>P53*N53</f>
        <v>800000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13">
        <v>2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2</v>
      </c>
      <c r="O55" s="16" t="s">
        <v>25</v>
      </c>
      <c r="P55" s="15">
        <v>500000</v>
      </c>
      <c r="Q55" s="17">
        <f>P55*N55</f>
        <v>1000000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2</v>
      </c>
      <c r="J57" s="15" t="s">
        <v>25</v>
      </c>
      <c r="K57" s="15"/>
      <c r="L57" s="15"/>
      <c r="M57" s="15"/>
      <c r="N57" s="15">
        <f t="shared" ref="N57:N58" si="6">C57*F57</f>
        <v>16</v>
      </c>
      <c r="O57" s="16" t="s">
        <v>26</v>
      </c>
      <c r="P57" s="15">
        <v>20000</v>
      </c>
      <c r="Q57" s="17">
        <f t="shared" ref="Q57:Q58" si="7"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2</v>
      </c>
      <c r="J58" s="15" t="s">
        <v>25</v>
      </c>
      <c r="K58" s="15"/>
      <c r="L58" s="15"/>
      <c r="M58" s="15"/>
      <c r="N58" s="15">
        <f t="shared" si="6"/>
        <v>48</v>
      </c>
      <c r="O58" s="16" t="s">
        <v>26</v>
      </c>
      <c r="P58" s="15"/>
      <c r="Q58" s="17">
        <f t="shared" si="7"/>
        <v>0</v>
      </c>
      <c r="R58" s="17"/>
    </row>
    <row r="59" spans="1:18" s="1" customFormat="1" ht="16.5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8000000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7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7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40</v>
      </c>
      <c r="O61" s="16" t="s">
        <v>55</v>
      </c>
      <c r="P61" s="15">
        <v>100000</v>
      </c>
      <c r="Q61" s="17">
        <f>P61*N61</f>
        <v>4000000</v>
      </c>
      <c r="R61" s="17"/>
    </row>
    <row r="62" spans="1:18" s="1" customFormat="1" ht="16.5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140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16.5">
      <c r="A63" s="12"/>
      <c r="B63" s="18" t="s">
        <v>58</v>
      </c>
      <c r="C63" s="19"/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112000000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2</v>
      </c>
      <c r="J65" s="15" t="s">
        <v>25</v>
      </c>
      <c r="K65" s="15"/>
      <c r="L65" s="15"/>
      <c r="M65" s="15"/>
      <c r="N65" s="15">
        <f>C65*F65*I65</f>
        <v>32</v>
      </c>
      <c r="O65" s="16" t="s">
        <v>70</v>
      </c>
      <c r="P65" s="15">
        <v>3000000</v>
      </c>
      <c r="Q65" s="17">
        <f>P65*N65</f>
        <v>96000000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8">
        <v>2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32</v>
      </c>
      <c r="O66" s="16" t="s">
        <v>26</v>
      </c>
      <c r="P66" s="15">
        <v>500000</v>
      </c>
      <c r="Q66" s="17">
        <f>P66*N66</f>
        <v>16000000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>
        <f>Q69+Q85+Q88+Q97+Q83</f>
        <v>124120000</v>
      </c>
      <c r="R68" s="9">
        <f>Q68/4</f>
        <v>31030000</v>
      </c>
      <c r="S68" s="55">
        <f>R68/16</f>
        <v>1939375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SUM(Q71:Q82)</f>
        <v>87400000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>
        <v>2</v>
      </c>
      <c r="J71" s="15" t="s">
        <v>25</v>
      </c>
      <c r="K71" s="15"/>
      <c r="L71" s="15"/>
      <c r="M71" s="15"/>
      <c r="N71" s="15">
        <f>C71*F71*I71</f>
        <v>32</v>
      </c>
      <c r="O71" s="16" t="s">
        <v>26</v>
      </c>
      <c r="P71" s="15">
        <v>200000</v>
      </c>
      <c r="Q71" s="17">
        <f t="shared" ref="Q71:Q76" si="8">P71*N71</f>
        <v>6400000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2</v>
      </c>
      <c r="J72" s="15" t="s">
        <v>25</v>
      </c>
      <c r="K72" s="15"/>
      <c r="L72" s="15"/>
      <c r="M72" s="15"/>
      <c r="N72" s="15">
        <f>C72*F72*I72</f>
        <v>32</v>
      </c>
      <c r="O72" s="16" t="s">
        <v>28</v>
      </c>
      <c r="P72" s="15">
        <v>250000</v>
      </c>
      <c r="Q72" s="17">
        <f t="shared" si="8"/>
        <v>8000000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2</v>
      </c>
      <c r="J73" s="15" t="s">
        <v>25</v>
      </c>
      <c r="K73" s="15"/>
      <c r="L73" s="15"/>
      <c r="M73" s="15"/>
      <c r="N73" s="15">
        <f>C73*F73*I73</f>
        <v>32</v>
      </c>
      <c r="O73" s="16" t="s">
        <v>26</v>
      </c>
      <c r="P73" s="15">
        <v>300000</v>
      </c>
      <c r="Q73" s="17">
        <f t="shared" si="8"/>
        <v>9600000</v>
      </c>
      <c r="R73" s="17"/>
    </row>
    <row r="74" spans="1:19" s="1" customFormat="1" ht="16.5">
      <c r="A74" s="12"/>
      <c r="B74" s="18" t="s">
        <v>136</v>
      </c>
      <c r="C74" s="102">
        <v>2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7">
        <f>C74</f>
        <v>2</v>
      </c>
      <c r="O74" s="16" t="s">
        <v>25</v>
      </c>
      <c r="P74" s="20">
        <v>18000000</v>
      </c>
      <c r="Q74" s="17">
        <f t="shared" si="8"/>
        <v>36000000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8"/>
        <v>0</v>
      </c>
      <c r="R75" s="17" t="s">
        <v>36</v>
      </c>
    </row>
    <row r="76" spans="1:19" s="1" customFormat="1" ht="16.5">
      <c r="A76" s="12"/>
      <c r="B76" s="18" t="s">
        <v>35</v>
      </c>
      <c r="C76" s="19"/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0</v>
      </c>
      <c r="O76" s="16" t="s">
        <v>25</v>
      </c>
      <c r="P76" s="20">
        <v>0</v>
      </c>
      <c r="Q76" s="17">
        <f t="shared" si="8"/>
        <v>0</v>
      </c>
      <c r="R76" s="17" t="s">
        <v>36</v>
      </c>
    </row>
    <row r="77" spans="1:19" s="1" customFormat="1" ht="16.5">
      <c r="A77" s="12"/>
      <c r="B77" s="18" t="s">
        <v>37</v>
      </c>
      <c r="C77" s="13"/>
      <c r="D77" s="14"/>
      <c r="E77" s="15"/>
      <c r="F77" s="38"/>
      <c r="G77" s="15"/>
      <c r="H77" s="15"/>
      <c r="I77" s="9"/>
      <c r="J77" s="15"/>
      <c r="K77" s="15"/>
      <c r="L77" s="15"/>
      <c r="M77" s="15"/>
      <c r="N77" s="15"/>
      <c r="O77" s="16"/>
      <c r="P77" s="15"/>
      <c r="Q77" s="15"/>
      <c r="R77" s="15"/>
    </row>
    <row r="78" spans="1:19" s="1" customFormat="1" ht="16.5">
      <c r="A78" s="12"/>
      <c r="B78" s="18" t="s">
        <v>137</v>
      </c>
      <c r="C78" s="13">
        <v>16</v>
      </c>
      <c r="D78" s="14" t="s">
        <v>22</v>
      </c>
      <c r="E78" s="15" t="s">
        <v>23</v>
      </c>
      <c r="F78" s="39">
        <f>160/8</f>
        <v>20</v>
      </c>
      <c r="G78" s="15" t="s">
        <v>39</v>
      </c>
      <c r="H78" s="15" t="s">
        <v>23</v>
      </c>
      <c r="I78" s="9">
        <v>2</v>
      </c>
      <c r="J78" s="15" t="s">
        <v>25</v>
      </c>
      <c r="K78" s="15"/>
      <c r="L78" s="15"/>
      <c r="M78" s="15"/>
      <c r="N78" s="15">
        <f>C78*F78*I78</f>
        <v>640</v>
      </c>
      <c r="O78" s="16" t="s">
        <v>40</v>
      </c>
      <c r="P78" s="15">
        <v>40000</v>
      </c>
      <c r="Q78" s="17">
        <f>P78*N78</f>
        <v>25600000</v>
      </c>
      <c r="R78" s="17" t="s">
        <v>41</v>
      </c>
    </row>
    <row r="79" spans="1:19" s="1" customFormat="1" ht="16.5">
      <c r="A79" s="12"/>
      <c r="B79" s="18" t="s">
        <v>38</v>
      </c>
      <c r="C79" s="13">
        <v>16</v>
      </c>
      <c r="D79" s="14" t="s">
        <v>22</v>
      </c>
      <c r="E79" s="15" t="s">
        <v>23</v>
      </c>
      <c r="F79" s="39"/>
      <c r="G79" s="15" t="s">
        <v>39</v>
      </c>
      <c r="H79" s="15" t="s">
        <v>23</v>
      </c>
      <c r="I79" s="9">
        <v>0</v>
      </c>
      <c r="J79" s="15" t="s">
        <v>25</v>
      </c>
      <c r="K79" s="15"/>
      <c r="L79" s="15"/>
      <c r="M79" s="15"/>
      <c r="N79" s="15">
        <f>C79*F79*I79</f>
        <v>0</v>
      </c>
      <c r="O79" s="16" t="s">
        <v>40</v>
      </c>
      <c r="P79" s="15">
        <v>40000</v>
      </c>
      <c r="Q79" s="17">
        <f>P79*N79</f>
        <v>0</v>
      </c>
      <c r="R79" s="17" t="s">
        <v>41</v>
      </c>
    </row>
    <row r="80" spans="1:19" s="1" customFormat="1" ht="16.5">
      <c r="A80" s="12"/>
      <c r="B80" s="18" t="s">
        <v>42</v>
      </c>
      <c r="C80" s="13">
        <v>16</v>
      </c>
      <c r="D80" s="14" t="s">
        <v>22</v>
      </c>
      <c r="E80" s="15" t="s">
        <v>23</v>
      </c>
      <c r="F80" s="38">
        <v>1</v>
      </c>
      <c r="G80" s="15" t="s">
        <v>43</v>
      </c>
      <c r="H80" s="15" t="s">
        <v>23</v>
      </c>
      <c r="I80" s="9">
        <v>2</v>
      </c>
      <c r="J80" s="15" t="s">
        <v>25</v>
      </c>
      <c r="K80" s="15"/>
      <c r="L80" s="15"/>
      <c r="M80" s="15"/>
      <c r="N80" s="15">
        <f>C80*F80*I80</f>
        <v>32</v>
      </c>
      <c r="O80" s="16" t="s">
        <v>43</v>
      </c>
      <c r="P80" s="15">
        <v>25000</v>
      </c>
      <c r="Q80" s="17">
        <f>P80*N86</f>
        <v>800000</v>
      </c>
      <c r="R80" s="17"/>
    </row>
    <row r="81" spans="1:18" s="1" customFormat="1" ht="16.5">
      <c r="A81" s="12"/>
      <c r="B81" s="18" t="s">
        <v>44</v>
      </c>
      <c r="C81" s="13"/>
      <c r="D81" s="14"/>
      <c r="E81" s="15"/>
      <c r="F81" s="38"/>
      <c r="G81" s="15"/>
      <c r="H81" s="15"/>
      <c r="I81" s="9"/>
      <c r="J81" s="15"/>
      <c r="K81" s="15"/>
      <c r="L81" s="15"/>
      <c r="M81" s="15"/>
      <c r="N81" s="15"/>
      <c r="O81" s="16"/>
      <c r="P81" s="15"/>
      <c r="Q81" s="15"/>
      <c r="R81" s="15"/>
    </row>
    <row r="82" spans="1:18" s="1" customFormat="1" ht="16.5">
      <c r="A82" s="12"/>
      <c r="B82" s="18" t="s">
        <v>45</v>
      </c>
      <c r="C82" s="7">
        <v>2</v>
      </c>
      <c r="D82" s="14" t="s">
        <v>25</v>
      </c>
      <c r="E82" s="15"/>
      <c r="F82" s="38"/>
      <c r="G82" s="15"/>
      <c r="H82" s="15"/>
      <c r="I82" s="9"/>
      <c r="J82" s="15"/>
      <c r="K82" s="15"/>
      <c r="L82" s="15"/>
      <c r="M82" s="15"/>
      <c r="N82" s="13">
        <f>C82</f>
        <v>2</v>
      </c>
      <c r="O82" s="16" t="s">
        <v>25</v>
      </c>
      <c r="P82" s="15">
        <v>500000</v>
      </c>
      <c r="Q82" s="17">
        <f>P82*N82</f>
        <v>1000000</v>
      </c>
      <c r="R82" s="17"/>
    </row>
    <row r="83" spans="1:18" s="1" customFormat="1" ht="16.5">
      <c r="A83" s="94" t="s">
        <v>102</v>
      </c>
      <c r="B83" s="69" t="s">
        <v>103</v>
      </c>
      <c r="C83" s="70"/>
      <c r="D83" s="70"/>
      <c r="E83" s="70"/>
      <c r="F83" s="71"/>
      <c r="G83" s="70"/>
      <c r="H83" s="70"/>
      <c r="I83" s="70"/>
      <c r="J83" s="70"/>
      <c r="K83" s="70"/>
      <c r="L83" s="70"/>
      <c r="M83" s="70"/>
      <c r="N83" s="72"/>
      <c r="O83" s="70"/>
      <c r="P83" s="72"/>
      <c r="Q83" s="73">
        <f>Q84</f>
        <v>1800000</v>
      </c>
      <c r="R83" s="17"/>
    </row>
    <row r="84" spans="1:18" s="1" customFormat="1" ht="16.5">
      <c r="A84" s="67"/>
      <c r="B84" s="65" t="s">
        <v>104</v>
      </c>
      <c r="C84" s="76">
        <v>3</v>
      </c>
      <c r="D84" s="77" t="s">
        <v>22</v>
      </c>
      <c r="E84" s="78" t="s">
        <v>23</v>
      </c>
      <c r="F84" s="79">
        <v>1</v>
      </c>
      <c r="G84" s="78" t="s">
        <v>116</v>
      </c>
      <c r="H84" s="78" t="s">
        <v>23</v>
      </c>
      <c r="I84" s="80">
        <v>2</v>
      </c>
      <c r="J84" s="78" t="s">
        <v>25</v>
      </c>
      <c r="K84" s="78"/>
      <c r="L84" s="78"/>
      <c r="M84" s="78"/>
      <c r="N84" s="78">
        <f t="shared" ref="N84" si="9">C84*F84*I84</f>
        <v>6</v>
      </c>
      <c r="O84" s="66"/>
      <c r="P84" s="81">
        <v>300000</v>
      </c>
      <c r="Q84" s="68">
        <f t="shared" ref="Q84" si="10">N84*P84</f>
        <v>1800000</v>
      </c>
      <c r="R84" s="17"/>
    </row>
    <row r="85" spans="1:18" s="1" customFormat="1" ht="16.5">
      <c r="A85" s="12" t="s">
        <v>46</v>
      </c>
      <c r="B85" s="18" t="s">
        <v>47</v>
      </c>
      <c r="C85" s="13"/>
      <c r="D85" s="14"/>
      <c r="E85" s="15"/>
      <c r="F85" s="38"/>
      <c r="G85" s="15"/>
      <c r="H85" s="15"/>
      <c r="I85" s="9"/>
      <c r="J85" s="15"/>
      <c r="K85" s="15"/>
      <c r="L85" s="15"/>
      <c r="M85" s="15"/>
      <c r="N85" s="15"/>
      <c r="O85" s="16"/>
      <c r="P85" s="15"/>
      <c r="Q85" s="15">
        <f>SUM(Q86:Q87)</f>
        <v>640000</v>
      </c>
      <c r="R85" s="15"/>
    </row>
    <row r="86" spans="1:18" s="1" customFormat="1" ht="16.5">
      <c r="A86" s="12"/>
      <c r="B86" s="31" t="s">
        <v>48</v>
      </c>
      <c r="C86" s="13">
        <v>16</v>
      </c>
      <c r="D86" s="14" t="s">
        <v>22</v>
      </c>
      <c r="E86" s="15" t="s">
        <v>23</v>
      </c>
      <c r="F86" s="38">
        <v>1</v>
      </c>
      <c r="G86" s="15" t="s">
        <v>25</v>
      </c>
      <c r="H86" s="15" t="s">
        <v>23</v>
      </c>
      <c r="I86" s="9">
        <v>2</v>
      </c>
      <c r="J86" s="15" t="s">
        <v>25</v>
      </c>
      <c r="K86" s="15"/>
      <c r="L86" s="15"/>
      <c r="M86" s="15"/>
      <c r="N86" s="15">
        <f>C86*F86*I86</f>
        <v>32</v>
      </c>
      <c r="O86" s="16" t="s">
        <v>26</v>
      </c>
      <c r="P86" s="15">
        <v>20000</v>
      </c>
      <c r="Q86" s="17">
        <f>N86*P86</f>
        <v>640000</v>
      </c>
      <c r="R86" s="15" t="s">
        <v>49</v>
      </c>
    </row>
    <row r="87" spans="1:18" s="1" customFormat="1" ht="16.5">
      <c r="A87" s="12"/>
      <c r="B87" s="32" t="s">
        <v>50</v>
      </c>
      <c r="C87" s="13">
        <v>16</v>
      </c>
      <c r="D87" s="14" t="s">
        <v>22</v>
      </c>
      <c r="E87" s="15" t="s">
        <v>23</v>
      </c>
      <c r="F87" s="38">
        <v>3</v>
      </c>
      <c r="G87" s="15" t="s">
        <v>51</v>
      </c>
      <c r="H87" s="15" t="s">
        <v>23</v>
      </c>
      <c r="I87" s="9">
        <v>2</v>
      </c>
      <c r="J87" s="15" t="s">
        <v>25</v>
      </c>
      <c r="K87" s="15"/>
      <c r="L87" s="15"/>
      <c r="M87" s="15"/>
      <c r="N87" s="15">
        <f>C87*F87</f>
        <v>48</v>
      </c>
      <c r="O87" s="16" t="s">
        <v>26</v>
      </c>
      <c r="P87" s="15">
        <v>0</v>
      </c>
      <c r="Q87" s="17">
        <f t="shared" ref="Q87" si="11">P87*N87</f>
        <v>0</v>
      </c>
      <c r="R87" s="17"/>
    </row>
    <row r="88" spans="1:18" s="1" customFormat="1" ht="16.5">
      <c r="A88" s="12">
        <v>524111</v>
      </c>
      <c r="B88" s="18" t="s">
        <v>67</v>
      </c>
      <c r="C88" s="13"/>
      <c r="D88" s="14"/>
      <c r="E88" s="15"/>
      <c r="F88" s="38"/>
      <c r="G88" s="15"/>
      <c r="H88" s="15"/>
      <c r="I88" s="9"/>
      <c r="J88" s="15"/>
      <c r="K88" s="15"/>
      <c r="L88" s="15"/>
      <c r="M88" s="15"/>
      <c r="N88" s="15"/>
      <c r="O88" s="16"/>
      <c r="P88" s="15"/>
      <c r="Q88" s="15">
        <f>SUM(Q89:Q95)</f>
        <v>17280000</v>
      </c>
      <c r="R88" s="15"/>
    </row>
    <row r="89" spans="1:18" s="1" customFormat="1" ht="16.5">
      <c r="A89" s="12"/>
      <c r="B89" s="18" t="s">
        <v>74</v>
      </c>
      <c r="C89" s="15">
        <v>2</v>
      </c>
      <c r="D89" s="15" t="s">
        <v>69</v>
      </c>
      <c r="E89" s="15" t="s">
        <v>23</v>
      </c>
      <c r="F89" s="37">
        <v>2</v>
      </c>
      <c r="G89" s="15" t="s">
        <v>25</v>
      </c>
      <c r="H89" s="15"/>
      <c r="I89" s="9"/>
      <c r="J89" s="15"/>
      <c r="K89" s="15"/>
      <c r="L89" s="15"/>
      <c r="M89" s="15"/>
      <c r="N89" s="15">
        <f>C89*F89</f>
        <v>4</v>
      </c>
      <c r="O89" s="16" t="s">
        <v>70</v>
      </c>
      <c r="P89" s="15">
        <v>750000</v>
      </c>
      <c r="Q89" s="17">
        <f t="shared" ref="Q89:Q95" si="12">P89*N89</f>
        <v>3000000</v>
      </c>
      <c r="R89" s="17" t="s">
        <v>71</v>
      </c>
    </row>
    <row r="90" spans="1:18" s="1" customFormat="1" ht="16.5">
      <c r="A90" s="12"/>
      <c r="B90" s="31" t="s">
        <v>75</v>
      </c>
      <c r="C90" s="13">
        <v>1</v>
      </c>
      <c r="D90" s="14" t="s">
        <v>22</v>
      </c>
      <c r="E90" s="15" t="s">
        <v>23</v>
      </c>
      <c r="F90" s="38">
        <v>2</v>
      </c>
      <c r="G90" s="15" t="s">
        <v>69</v>
      </c>
      <c r="H90" s="15" t="s">
        <v>23</v>
      </c>
      <c r="I90" s="9">
        <v>2</v>
      </c>
      <c r="J90" s="15" t="s">
        <v>25</v>
      </c>
      <c r="K90" s="15"/>
      <c r="L90" s="15"/>
      <c r="M90" s="15"/>
      <c r="N90" s="15">
        <f>C90*F90*I90</f>
        <v>4</v>
      </c>
      <c r="O90" s="16" t="s">
        <v>70</v>
      </c>
      <c r="P90" s="15">
        <v>200000</v>
      </c>
      <c r="Q90" s="17">
        <f t="shared" si="12"/>
        <v>800000</v>
      </c>
      <c r="R90" s="51" t="s">
        <v>87</v>
      </c>
    </row>
    <row r="91" spans="1:18" s="1" customFormat="1" ht="16.5">
      <c r="A91" s="12"/>
      <c r="B91" s="31" t="s">
        <v>76</v>
      </c>
      <c r="C91" s="13">
        <v>1</v>
      </c>
      <c r="D91" s="14" t="s">
        <v>22</v>
      </c>
      <c r="E91" s="15" t="s">
        <v>23</v>
      </c>
      <c r="F91" s="39">
        <v>20</v>
      </c>
      <c r="G91" s="15" t="s">
        <v>39</v>
      </c>
      <c r="H91" s="15" t="s">
        <v>23</v>
      </c>
      <c r="I91" s="9">
        <v>2</v>
      </c>
      <c r="J91" s="15" t="s">
        <v>25</v>
      </c>
      <c r="K91" s="15"/>
      <c r="L91" s="15"/>
      <c r="M91" s="15"/>
      <c r="N91" s="15">
        <f>C91*F91*I91</f>
        <v>40</v>
      </c>
      <c r="O91" s="16" t="s">
        <v>40</v>
      </c>
      <c r="P91" s="15">
        <v>150000</v>
      </c>
      <c r="Q91" s="17">
        <f t="shared" si="12"/>
        <v>6000000</v>
      </c>
      <c r="R91" s="51" t="s">
        <v>87</v>
      </c>
    </row>
    <row r="92" spans="1:18" s="1" customFormat="1" ht="16.5">
      <c r="A92" s="12"/>
      <c r="B92" s="31" t="s">
        <v>78</v>
      </c>
      <c r="C92" s="13">
        <v>1</v>
      </c>
      <c r="D92" s="14" t="s">
        <v>22</v>
      </c>
      <c r="E92" s="15" t="s">
        <v>23</v>
      </c>
      <c r="F92" s="37">
        <v>2</v>
      </c>
      <c r="G92" s="15" t="s">
        <v>25</v>
      </c>
      <c r="H92" s="15"/>
      <c r="I92" s="9"/>
      <c r="J92" s="15"/>
      <c r="K92" s="15"/>
      <c r="L92" s="15"/>
      <c r="M92" s="15"/>
      <c r="N92" s="15">
        <f>C92*F92</f>
        <v>2</v>
      </c>
      <c r="O92" s="16" t="s">
        <v>26</v>
      </c>
      <c r="P92" s="15">
        <v>1500000</v>
      </c>
      <c r="Q92" s="17">
        <f>P92*N92</f>
        <v>3000000</v>
      </c>
      <c r="R92" s="51" t="s">
        <v>87</v>
      </c>
    </row>
    <row r="93" spans="1:18" s="1" customFormat="1" ht="16.5">
      <c r="A93" s="42"/>
      <c r="B93" s="52" t="s">
        <v>77</v>
      </c>
      <c r="C93" s="43">
        <v>1</v>
      </c>
      <c r="D93" s="44" t="s">
        <v>22</v>
      </c>
      <c r="E93" s="45" t="s">
        <v>23</v>
      </c>
      <c r="F93" s="46">
        <v>3</v>
      </c>
      <c r="G93" s="45" t="s">
        <v>39</v>
      </c>
      <c r="H93" s="45" t="s">
        <v>23</v>
      </c>
      <c r="I93" s="47">
        <v>2</v>
      </c>
      <c r="J93" s="45" t="s">
        <v>25</v>
      </c>
      <c r="K93" s="45"/>
      <c r="L93" s="45"/>
      <c r="M93" s="45"/>
      <c r="N93" s="45">
        <f>C93*F93*I93</f>
        <v>6</v>
      </c>
      <c r="O93" s="48" t="s">
        <v>40</v>
      </c>
      <c r="P93" s="45">
        <v>380000</v>
      </c>
      <c r="Q93" s="49">
        <f t="shared" si="12"/>
        <v>2280000</v>
      </c>
      <c r="R93" s="49" t="s">
        <v>86</v>
      </c>
    </row>
    <row r="94" spans="1:18" ht="16.5">
      <c r="A94" s="50"/>
      <c r="B94" s="52" t="s">
        <v>85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39</v>
      </c>
      <c r="H94" s="45" t="s">
        <v>23</v>
      </c>
      <c r="I94" s="47">
        <v>2</v>
      </c>
      <c r="J94" s="45" t="s">
        <v>25</v>
      </c>
      <c r="K94" s="45"/>
      <c r="L94" s="45"/>
      <c r="M94" s="45"/>
      <c r="N94" s="45">
        <f>C94*F94*I94</f>
        <v>4</v>
      </c>
      <c r="O94" s="48" t="s">
        <v>40</v>
      </c>
      <c r="P94" s="45">
        <v>350000</v>
      </c>
      <c r="Q94" s="49">
        <f t="shared" si="12"/>
        <v>1400000</v>
      </c>
      <c r="R94" s="49" t="s">
        <v>86</v>
      </c>
    </row>
    <row r="95" spans="1:18" s="1" customFormat="1" ht="16.5">
      <c r="A95" s="42"/>
      <c r="B95" s="52" t="s">
        <v>79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69</v>
      </c>
      <c r="H95" s="45" t="s">
        <v>23</v>
      </c>
      <c r="I95" s="47">
        <v>2</v>
      </c>
      <c r="J95" s="45" t="s">
        <v>25</v>
      </c>
      <c r="K95" s="45"/>
      <c r="L95" s="45"/>
      <c r="M95" s="45"/>
      <c r="N95" s="45">
        <f>C95*F95*I95</f>
        <v>4</v>
      </c>
      <c r="O95" s="48" t="s">
        <v>70</v>
      </c>
      <c r="P95" s="45">
        <v>200000</v>
      </c>
      <c r="Q95" s="49">
        <f t="shared" si="12"/>
        <v>800000</v>
      </c>
      <c r="R95" s="49" t="s">
        <v>86</v>
      </c>
    </row>
    <row r="96" spans="1:18" s="28" customFormat="1" ht="16.5">
      <c r="A96" s="21"/>
      <c r="B96" s="33" t="s">
        <v>63</v>
      </c>
      <c r="C96" s="22">
        <v>16</v>
      </c>
      <c r="D96" s="23" t="s">
        <v>22</v>
      </c>
      <c r="E96" s="24" t="s">
        <v>23</v>
      </c>
      <c r="F96" s="40">
        <v>2</v>
      </c>
      <c r="G96" s="24" t="s">
        <v>51</v>
      </c>
      <c r="H96" s="24" t="s">
        <v>23</v>
      </c>
      <c r="I96" s="25">
        <v>4</v>
      </c>
      <c r="J96" s="24" t="s">
        <v>25</v>
      </c>
      <c r="K96" s="24"/>
      <c r="L96" s="24"/>
      <c r="M96" s="24"/>
      <c r="N96" s="24">
        <f>C96*F96*I96</f>
        <v>128</v>
      </c>
      <c r="O96" s="26" t="s">
        <v>25</v>
      </c>
      <c r="P96" s="24">
        <v>0</v>
      </c>
      <c r="Q96" s="27">
        <f>P96*N96</f>
        <v>0</v>
      </c>
      <c r="R96" s="27"/>
    </row>
    <row r="97" spans="1:19" s="1" customFormat="1" ht="16.5">
      <c r="A97" s="12" t="s">
        <v>59</v>
      </c>
      <c r="B97" s="18" t="s">
        <v>60</v>
      </c>
      <c r="C97" s="13"/>
      <c r="D97" s="14"/>
      <c r="E97" s="15"/>
      <c r="F97" s="38"/>
      <c r="G97" s="15"/>
      <c r="H97" s="15"/>
      <c r="I97" s="9"/>
      <c r="J97" s="15"/>
      <c r="K97" s="15"/>
      <c r="L97" s="15"/>
      <c r="M97" s="15"/>
      <c r="N97" s="15"/>
      <c r="O97" s="16"/>
      <c r="P97" s="15"/>
      <c r="Q97" s="15">
        <f>SUM(Q98:Q100)</f>
        <v>17000000</v>
      </c>
      <c r="R97" s="15"/>
    </row>
    <row r="98" spans="1:19" s="1" customFormat="1" ht="16.5">
      <c r="A98" s="12"/>
      <c r="B98" s="32" t="s">
        <v>61</v>
      </c>
      <c r="C98" s="13">
        <v>16</v>
      </c>
      <c r="D98" s="14" t="s">
        <v>22</v>
      </c>
      <c r="E98" s="15" t="s">
        <v>23</v>
      </c>
      <c r="F98" s="39">
        <f>F81</f>
        <v>0</v>
      </c>
      <c r="G98" s="15" t="s">
        <v>39</v>
      </c>
      <c r="H98" s="15" t="s">
        <v>23</v>
      </c>
      <c r="I98" s="9">
        <v>0</v>
      </c>
      <c r="J98" s="15" t="s">
        <v>25</v>
      </c>
      <c r="K98" s="15"/>
      <c r="L98" s="15"/>
      <c r="M98" s="15"/>
      <c r="N98" s="15">
        <f>C98*F98*I98</f>
        <v>0</v>
      </c>
      <c r="O98" s="16" t="s">
        <v>40</v>
      </c>
      <c r="P98" s="15">
        <v>25000</v>
      </c>
      <c r="Q98" s="17">
        <f>P98*N98</f>
        <v>0</v>
      </c>
      <c r="R98" s="17"/>
    </row>
    <row r="99" spans="1:19" s="1" customFormat="1" ht="16.5">
      <c r="A99" s="12"/>
      <c r="B99" s="31" t="s">
        <v>80</v>
      </c>
      <c r="C99" s="13">
        <v>16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2</v>
      </c>
      <c r="J99" s="15" t="s">
        <v>25</v>
      </c>
      <c r="K99" s="15"/>
      <c r="L99" s="15"/>
      <c r="M99" s="15"/>
      <c r="N99" s="15">
        <f>C99*F99*I99</f>
        <v>640</v>
      </c>
      <c r="O99" s="16" t="s">
        <v>40</v>
      </c>
      <c r="P99" s="15">
        <v>25000</v>
      </c>
      <c r="Q99" s="17">
        <f t="shared" ref="Q99:Q100" si="13">P99*N99</f>
        <v>16000000</v>
      </c>
      <c r="R99" s="17">
        <f>Q99/4</f>
        <v>4000000</v>
      </c>
      <c r="S99" s="55">
        <f>R99/16</f>
        <v>250000</v>
      </c>
    </row>
    <row r="100" spans="1:19" s="1" customFormat="1" ht="16.5">
      <c r="A100" s="12"/>
      <c r="B100" s="53" t="s">
        <v>81</v>
      </c>
      <c r="C100" s="13">
        <v>1</v>
      </c>
      <c r="D100" s="14" t="s">
        <v>22</v>
      </c>
      <c r="E100" s="15" t="s">
        <v>23</v>
      </c>
      <c r="F100" s="39">
        <v>20</v>
      </c>
      <c r="G100" s="15" t="s">
        <v>39</v>
      </c>
      <c r="H100" s="15" t="s">
        <v>23</v>
      </c>
      <c r="I100" s="9">
        <v>2</v>
      </c>
      <c r="J100" s="15" t="s">
        <v>25</v>
      </c>
      <c r="K100" s="15"/>
      <c r="L100" s="15"/>
      <c r="M100" s="15"/>
      <c r="N100" s="15">
        <f>C100*F100*I100</f>
        <v>40</v>
      </c>
      <c r="O100" s="16" t="s">
        <v>40</v>
      </c>
      <c r="P100" s="15">
        <v>25000</v>
      </c>
      <c r="Q100" s="17">
        <f t="shared" si="13"/>
        <v>1000000</v>
      </c>
      <c r="R100" s="17"/>
    </row>
    <row r="101" spans="1:19" s="91" customFormat="1" ht="16.5">
      <c r="A101" s="82"/>
      <c r="B101" s="89"/>
      <c r="C101" s="83"/>
      <c r="D101" s="84"/>
      <c r="E101" s="85"/>
      <c r="F101" s="90"/>
      <c r="G101" s="85"/>
      <c r="H101" s="85"/>
      <c r="I101" s="86"/>
      <c r="J101" s="85"/>
      <c r="K101" s="85"/>
      <c r="L101" s="85"/>
      <c r="M101" s="85"/>
      <c r="N101" s="85"/>
      <c r="O101" s="87"/>
      <c r="P101" s="85"/>
      <c r="Q101" s="88"/>
      <c r="R101" s="88"/>
    </row>
    <row r="102" spans="1:19">
      <c r="B102" s="54" t="s">
        <v>118</v>
      </c>
      <c r="Q102" s="74">
        <f>Q103+Q110+Q127</f>
        <v>45278000</v>
      </c>
      <c r="S102" s="75">
        <f>Q102/16</f>
        <v>2829875</v>
      </c>
    </row>
    <row r="103" spans="1:19">
      <c r="A103" s="56" t="s">
        <v>89</v>
      </c>
      <c r="B103" s="57" t="s">
        <v>90</v>
      </c>
      <c r="N103" s="58"/>
      <c r="P103" s="58"/>
      <c r="Q103" s="59">
        <f>Q104</f>
        <v>25000000</v>
      </c>
      <c r="R103" s="58"/>
      <c r="S103" s="58"/>
    </row>
    <row r="104" spans="1:19">
      <c r="A104" s="60" t="s">
        <v>18</v>
      </c>
      <c r="B104" s="57" t="s">
        <v>91</v>
      </c>
      <c r="N104" s="58"/>
      <c r="P104" s="58"/>
      <c r="Q104" s="61">
        <f>SUM(Q106:Q109)</f>
        <v>25000000</v>
      </c>
      <c r="R104" s="62"/>
      <c r="S104" s="60" t="s">
        <v>92</v>
      </c>
    </row>
    <row r="105" spans="1:19">
      <c r="A105" s="58"/>
      <c r="B105" s="57" t="s">
        <v>93</v>
      </c>
      <c r="N105" s="58"/>
      <c r="P105" s="58"/>
      <c r="Q105" s="58"/>
      <c r="R105" s="58"/>
      <c r="S105" s="58"/>
    </row>
    <row r="106" spans="1:19">
      <c r="A106" s="58"/>
      <c r="B106" s="57" t="s">
        <v>94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325000</v>
      </c>
      <c r="Q106" s="61">
        <f>N106*P106</f>
        <v>5200000</v>
      </c>
      <c r="R106" s="58"/>
      <c r="S106" s="60"/>
    </row>
    <row r="107" spans="1:19">
      <c r="A107" s="58"/>
      <c r="B107" s="57" t="s">
        <v>95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 t="shared" ref="N107:N108" si="14">C107*F107*I107</f>
        <v>16</v>
      </c>
      <c r="P107" s="64">
        <v>225000</v>
      </c>
      <c r="Q107" s="61">
        <f t="shared" ref="Q107:Q117" si="15">N107*P107</f>
        <v>3600000</v>
      </c>
      <c r="R107" s="58"/>
      <c r="S107" s="60"/>
    </row>
    <row r="108" spans="1:19">
      <c r="A108" s="58"/>
      <c r="B108" s="57" t="s">
        <v>96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28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 t="shared" si="14"/>
        <v>16</v>
      </c>
      <c r="P108" s="64">
        <v>200000</v>
      </c>
      <c r="Q108" s="61">
        <f t="shared" si="15"/>
        <v>3200000</v>
      </c>
      <c r="R108" s="58"/>
      <c r="S108" s="60"/>
    </row>
    <row r="109" spans="1:19">
      <c r="A109" s="58"/>
      <c r="B109" s="57" t="s">
        <v>97</v>
      </c>
      <c r="N109" s="63">
        <v>1</v>
      </c>
      <c r="P109" s="64">
        <v>13000000</v>
      </c>
      <c r="Q109" s="61">
        <f t="shared" si="15"/>
        <v>13000000</v>
      </c>
      <c r="R109" s="58"/>
      <c r="S109" s="60"/>
    </row>
    <row r="110" spans="1:19">
      <c r="A110" s="56" t="s">
        <v>98</v>
      </c>
      <c r="B110" s="57" t="s">
        <v>99</v>
      </c>
      <c r="N110" s="58"/>
      <c r="P110" s="58"/>
      <c r="Q110" s="61">
        <f>Q111+Q115+Q118+Q121+Q124</f>
        <v>19978000</v>
      </c>
      <c r="R110" s="58"/>
      <c r="S110" s="58"/>
    </row>
    <row r="111" spans="1:19" s="92" customFormat="1">
      <c r="A111" s="60" t="s">
        <v>18</v>
      </c>
      <c r="B111" s="57" t="s">
        <v>91</v>
      </c>
      <c r="F111" s="93"/>
      <c r="N111" s="58"/>
      <c r="P111" s="58"/>
      <c r="Q111" s="61">
        <f>SUM(Q112:Q114)</f>
        <v>11600000</v>
      </c>
      <c r="R111" s="62"/>
      <c r="S111" s="60" t="s">
        <v>92</v>
      </c>
    </row>
    <row r="112" spans="1:19" s="92" customFormat="1">
      <c r="A112" s="58"/>
      <c r="B112" s="57" t="s">
        <v>93</v>
      </c>
      <c r="F112" s="93"/>
      <c r="N112" s="58"/>
      <c r="P112" s="58"/>
      <c r="Q112" s="58"/>
      <c r="R112" s="58"/>
      <c r="S112" s="58"/>
    </row>
    <row r="113" spans="1:19" s="92" customFormat="1">
      <c r="A113" s="58"/>
      <c r="B113" s="57" t="s">
        <v>100</v>
      </c>
      <c r="C113" s="13">
        <v>16</v>
      </c>
      <c r="D113" s="14" t="s">
        <v>22</v>
      </c>
      <c r="E113" s="15" t="s">
        <v>23</v>
      </c>
      <c r="F113" s="38">
        <v>20</v>
      </c>
      <c r="G113" s="15" t="s">
        <v>114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 t="shared" ref="N113:N114" si="16">C113*F113*I113</f>
        <v>320</v>
      </c>
      <c r="P113" s="64">
        <v>35000</v>
      </c>
      <c r="Q113" s="61">
        <f t="shared" si="15"/>
        <v>11200000</v>
      </c>
      <c r="R113" s="58"/>
      <c r="S113" s="60"/>
    </row>
    <row r="114" spans="1:19" s="92" customFormat="1">
      <c r="A114" s="58"/>
      <c r="B114" s="57" t="s">
        <v>101</v>
      </c>
      <c r="C114" s="13">
        <v>16</v>
      </c>
      <c r="D114" s="14" t="s">
        <v>22</v>
      </c>
      <c r="E114" s="15" t="s">
        <v>23</v>
      </c>
      <c r="F114" s="38">
        <v>1</v>
      </c>
      <c r="G114" s="15" t="s">
        <v>43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 t="shared" si="16"/>
        <v>16</v>
      </c>
      <c r="P114" s="64">
        <v>25000</v>
      </c>
      <c r="Q114" s="61">
        <f t="shared" si="15"/>
        <v>400000</v>
      </c>
      <c r="R114" s="58"/>
      <c r="S114" s="60"/>
    </row>
    <row r="115" spans="1:19" s="92" customFormat="1">
      <c r="A115" s="60" t="s">
        <v>102</v>
      </c>
      <c r="B115" s="57" t="s">
        <v>103</v>
      </c>
      <c r="F115" s="93"/>
      <c r="N115" s="58"/>
      <c r="P115" s="58"/>
      <c r="Q115" s="61">
        <f>Q117</f>
        <v>900000</v>
      </c>
      <c r="R115" s="62"/>
      <c r="S115" s="60" t="s">
        <v>92</v>
      </c>
    </row>
    <row r="116" spans="1:19" s="92" customFormat="1">
      <c r="A116" s="58"/>
      <c r="B116" s="57" t="s">
        <v>93</v>
      </c>
      <c r="F116" s="93"/>
      <c r="N116" s="58"/>
      <c r="P116" s="58"/>
      <c r="Q116" s="58"/>
      <c r="R116" s="58"/>
      <c r="S116" s="58"/>
    </row>
    <row r="117" spans="1:19" s="92" customFormat="1">
      <c r="A117" s="58"/>
      <c r="B117" s="57" t="s">
        <v>104</v>
      </c>
      <c r="C117" s="13">
        <v>3</v>
      </c>
      <c r="D117" s="14" t="s">
        <v>22</v>
      </c>
      <c r="E117" s="15" t="s">
        <v>23</v>
      </c>
      <c r="F117" s="38">
        <v>1</v>
      </c>
      <c r="G117" s="15" t="s">
        <v>43</v>
      </c>
      <c r="H117" s="15" t="s">
        <v>23</v>
      </c>
      <c r="I117" s="9">
        <v>1</v>
      </c>
      <c r="J117" s="15" t="s">
        <v>25</v>
      </c>
      <c r="K117" s="15"/>
      <c r="L117" s="15"/>
      <c r="M117" s="15"/>
      <c r="N117" s="15">
        <f t="shared" ref="N117" si="17">C117*F117*I117</f>
        <v>3</v>
      </c>
      <c r="P117" s="64">
        <v>300000</v>
      </c>
      <c r="Q117" s="61">
        <f t="shared" si="15"/>
        <v>900000</v>
      </c>
      <c r="R117" s="58"/>
      <c r="S117" s="60"/>
    </row>
    <row r="118" spans="1:19" s="92" customFormat="1">
      <c r="A118" s="60" t="s">
        <v>46</v>
      </c>
      <c r="B118" s="57" t="s">
        <v>105</v>
      </c>
      <c r="F118" s="93"/>
      <c r="N118" s="58"/>
      <c r="P118" s="58"/>
      <c r="Q118" s="61">
        <f>Q120</f>
        <v>1000000</v>
      </c>
      <c r="R118" s="62"/>
      <c r="S118" s="60" t="s">
        <v>92</v>
      </c>
    </row>
    <row r="119" spans="1:19" s="92" customFormat="1">
      <c r="A119" s="58"/>
      <c r="B119" s="57" t="s">
        <v>93</v>
      </c>
      <c r="F119" s="93"/>
      <c r="N119" s="58"/>
      <c r="P119" s="58"/>
      <c r="Q119" s="58"/>
      <c r="R119" s="58"/>
      <c r="S119" s="58"/>
    </row>
    <row r="120" spans="1:19" s="92" customFormat="1">
      <c r="A120" s="58"/>
      <c r="B120" s="57" t="s">
        <v>106</v>
      </c>
      <c r="C120" s="13">
        <v>1</v>
      </c>
      <c r="D120" s="14" t="s">
        <v>22</v>
      </c>
      <c r="E120" s="15" t="s">
        <v>23</v>
      </c>
      <c r="F120" s="38">
        <v>20</v>
      </c>
      <c r="G120" s="15" t="s">
        <v>114</v>
      </c>
      <c r="H120" s="15" t="s">
        <v>23</v>
      </c>
      <c r="I120" s="9">
        <v>1</v>
      </c>
      <c r="J120" s="15" t="s">
        <v>25</v>
      </c>
      <c r="K120" s="15"/>
      <c r="L120" s="15"/>
      <c r="M120" s="15"/>
      <c r="N120" s="15">
        <f t="shared" ref="N120" si="18">C120*F120*I120</f>
        <v>20</v>
      </c>
      <c r="P120" s="64">
        <v>50000</v>
      </c>
      <c r="Q120" s="61">
        <f>N120*P120</f>
        <v>1000000</v>
      </c>
      <c r="R120" s="58"/>
      <c r="S120" s="60"/>
    </row>
    <row r="121" spans="1:19" s="92" customFormat="1">
      <c r="A121" s="60" t="s">
        <v>107</v>
      </c>
      <c r="B121" s="57" t="s">
        <v>108</v>
      </c>
      <c r="F121" s="93"/>
      <c r="N121" s="58"/>
      <c r="P121" s="58"/>
      <c r="Q121" s="61">
        <f>Q123</f>
        <v>1678000</v>
      </c>
      <c r="R121" s="62"/>
      <c r="S121" s="60" t="s">
        <v>92</v>
      </c>
    </row>
    <row r="122" spans="1:19" s="92" customFormat="1">
      <c r="A122" s="58"/>
      <c r="B122" s="57" t="s">
        <v>93</v>
      </c>
      <c r="F122" s="93"/>
      <c r="N122" s="58"/>
      <c r="P122" s="58"/>
      <c r="Q122" s="58"/>
      <c r="R122" s="58"/>
      <c r="S122" s="58"/>
    </row>
    <row r="123" spans="1:19" s="92" customFormat="1">
      <c r="A123" s="58"/>
      <c r="B123" s="57" t="s">
        <v>109</v>
      </c>
      <c r="C123" s="13">
        <v>2</v>
      </c>
      <c r="D123" s="14" t="s">
        <v>115</v>
      </c>
      <c r="E123" s="15" t="s">
        <v>23</v>
      </c>
      <c r="F123" s="38">
        <v>1</v>
      </c>
      <c r="G123" s="15" t="s">
        <v>25</v>
      </c>
      <c r="H123" s="15" t="s">
        <v>23</v>
      </c>
      <c r="I123" s="9">
        <v>1</v>
      </c>
      <c r="J123" s="15" t="s">
        <v>25</v>
      </c>
      <c r="K123" s="15"/>
      <c r="L123" s="15"/>
      <c r="M123" s="15"/>
      <c r="N123" s="15">
        <f t="shared" ref="N123" si="19">C123*F123*I123</f>
        <v>2</v>
      </c>
      <c r="P123" s="64">
        <v>839000</v>
      </c>
      <c r="Q123" s="61">
        <f>N123*P123</f>
        <v>1678000</v>
      </c>
      <c r="R123" s="58"/>
      <c r="S123" s="60"/>
    </row>
    <row r="124" spans="1:19" s="92" customFormat="1">
      <c r="A124" s="60" t="s">
        <v>59</v>
      </c>
      <c r="B124" s="57" t="s">
        <v>110</v>
      </c>
      <c r="F124" s="93"/>
      <c r="N124" s="58"/>
      <c r="P124" s="58"/>
      <c r="Q124" s="61">
        <f>Q126</f>
        <v>4800000</v>
      </c>
      <c r="R124" s="62"/>
      <c r="S124" s="60" t="s">
        <v>92</v>
      </c>
    </row>
    <row r="125" spans="1:19" s="92" customFormat="1">
      <c r="A125" s="58"/>
      <c r="B125" s="57" t="s">
        <v>93</v>
      </c>
      <c r="F125" s="93"/>
      <c r="N125" s="58"/>
      <c r="P125" s="58"/>
      <c r="Q125" s="58"/>
      <c r="R125" s="58"/>
      <c r="S125" s="58"/>
    </row>
    <row r="126" spans="1:19" s="92" customFormat="1">
      <c r="A126" s="58"/>
      <c r="B126" s="57" t="s">
        <v>111</v>
      </c>
      <c r="C126" s="13">
        <v>16</v>
      </c>
      <c r="D126" s="14" t="s">
        <v>22</v>
      </c>
      <c r="E126" s="15" t="s">
        <v>23</v>
      </c>
      <c r="F126" s="38">
        <v>1</v>
      </c>
      <c r="G126" s="15" t="s">
        <v>43</v>
      </c>
      <c r="H126" s="15" t="s">
        <v>23</v>
      </c>
      <c r="I126" s="9">
        <v>1</v>
      </c>
      <c r="J126" s="15" t="s">
        <v>25</v>
      </c>
      <c r="K126" s="15"/>
      <c r="L126" s="15"/>
      <c r="M126" s="15"/>
      <c r="N126" s="15">
        <f t="shared" ref="N126" si="20">C126*F126*I126</f>
        <v>16</v>
      </c>
      <c r="P126" s="64">
        <v>300000</v>
      </c>
      <c r="Q126" s="61">
        <f>N126*P126</f>
        <v>4800000</v>
      </c>
      <c r="R126" s="58"/>
      <c r="S126" s="60"/>
    </row>
    <row r="127" spans="1:19" s="92" customFormat="1">
      <c r="A127" s="56"/>
      <c r="B127" s="57" t="s">
        <v>112</v>
      </c>
      <c r="F127" s="93"/>
      <c r="N127" s="58"/>
      <c r="P127" s="58"/>
      <c r="Q127" s="59">
        <f>Q128</f>
        <v>300000</v>
      </c>
      <c r="R127" s="58"/>
      <c r="S127" s="58"/>
    </row>
    <row r="128" spans="1:19" s="92" customFormat="1">
      <c r="A128" s="60" t="s">
        <v>18</v>
      </c>
      <c r="B128" s="57" t="s">
        <v>91</v>
      </c>
      <c r="F128" s="93"/>
      <c r="N128" s="58"/>
      <c r="P128" s="58"/>
      <c r="Q128" s="61">
        <f>Q130</f>
        <v>300000</v>
      </c>
      <c r="R128" s="62"/>
      <c r="S128" s="60" t="s">
        <v>92</v>
      </c>
    </row>
    <row r="129" spans="1:19" s="92" customFormat="1">
      <c r="A129" s="58"/>
      <c r="B129" s="57" t="s">
        <v>93</v>
      </c>
      <c r="F129" s="93"/>
      <c r="N129" s="58"/>
      <c r="P129" s="58"/>
      <c r="Q129" s="58"/>
      <c r="R129" s="58"/>
      <c r="S129" s="58"/>
    </row>
    <row r="130" spans="1:19" s="92" customFormat="1">
      <c r="A130" s="58"/>
      <c r="B130" s="57" t="s">
        <v>113</v>
      </c>
      <c r="C130" s="13">
        <v>1</v>
      </c>
      <c r="D130" s="14" t="s">
        <v>116</v>
      </c>
      <c r="E130" s="15" t="s">
        <v>23</v>
      </c>
      <c r="F130" s="38">
        <v>1</v>
      </c>
      <c r="G130" s="15" t="s">
        <v>117</v>
      </c>
      <c r="H130" s="15" t="s">
        <v>23</v>
      </c>
      <c r="I130" s="9">
        <v>1</v>
      </c>
      <c r="J130" s="15" t="s">
        <v>25</v>
      </c>
      <c r="K130" s="15"/>
      <c r="L130" s="15"/>
      <c r="M130" s="15"/>
      <c r="N130" s="15">
        <f t="shared" ref="N130" si="21">C130*F130*I130</f>
        <v>1</v>
      </c>
      <c r="P130" s="64">
        <v>300000</v>
      </c>
      <c r="Q130" s="61">
        <f>N130*P130</f>
        <v>300000</v>
      </c>
      <c r="R130" s="58"/>
      <c r="S130" s="60"/>
    </row>
  </sheetData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0"/>
  <sheetViews>
    <sheetView workbookViewId="0">
      <selection activeCell="A7" sqref="A7:J71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8" width="3" bestFit="1" customWidth="1"/>
    <col min="9" max="9" width="3.85546875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</cols>
  <sheetData>
    <row r="1" spans="1:19" s="34" customFormat="1" ht="16.5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138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796520000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329060000</v>
      </c>
      <c r="R8" s="9">
        <f>Q8/16</f>
        <v>20566250</v>
      </c>
      <c r="S8" s="36">
        <f>Q8/4</f>
        <v>82265000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274740000</v>
      </c>
      <c r="R9" s="15"/>
      <c r="S9" s="36">
        <f>S8/16</f>
        <v>5141562.5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3</v>
      </c>
      <c r="J11" s="15" t="s">
        <v>25</v>
      </c>
      <c r="K11" s="15"/>
      <c r="L11" s="15"/>
      <c r="M11" s="15"/>
      <c r="N11" s="15">
        <f t="shared" ref="N11:N16" si="0">C11*F11*I11</f>
        <v>48</v>
      </c>
      <c r="O11" s="16" t="s">
        <v>26</v>
      </c>
      <c r="P11" s="15">
        <v>200000</v>
      </c>
      <c r="Q11" s="17">
        <f t="shared" ref="Q11:Q19" si="1">P11*N11</f>
        <v>9600000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3</v>
      </c>
      <c r="J12" s="15" t="s">
        <v>25</v>
      </c>
      <c r="K12" s="15"/>
      <c r="L12" s="15"/>
      <c r="M12" s="15"/>
      <c r="N12" s="15">
        <f t="shared" si="0"/>
        <v>48</v>
      </c>
      <c r="O12" s="16" t="s">
        <v>28</v>
      </c>
      <c r="P12" s="15">
        <v>250000</v>
      </c>
      <c r="Q12" s="17">
        <f t="shared" si="1"/>
        <v>12000000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3</v>
      </c>
      <c r="J13" s="15" t="s">
        <v>25</v>
      </c>
      <c r="K13" s="15"/>
      <c r="L13" s="15"/>
      <c r="M13" s="15"/>
      <c r="N13" s="15">
        <f t="shared" si="0"/>
        <v>48</v>
      </c>
      <c r="O13" s="16" t="s">
        <v>30</v>
      </c>
      <c r="P13" s="15">
        <v>250000</v>
      </c>
      <c r="Q13" s="17">
        <f t="shared" si="1"/>
        <v>12000000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3</v>
      </c>
      <c r="J14" s="15" t="s">
        <v>25</v>
      </c>
      <c r="K14" s="15"/>
      <c r="L14" s="15"/>
      <c r="M14" s="15"/>
      <c r="N14" s="15">
        <f t="shared" si="0"/>
        <v>48</v>
      </c>
      <c r="O14" s="16" t="s">
        <v>32</v>
      </c>
      <c r="P14" s="15">
        <v>450000</v>
      </c>
      <c r="Q14" s="17">
        <f t="shared" si="1"/>
        <v>21600000</v>
      </c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3</v>
      </c>
      <c r="J15" s="15" t="s">
        <v>25</v>
      </c>
      <c r="K15" s="15"/>
      <c r="L15" s="15"/>
      <c r="M15" s="15"/>
      <c r="N15" s="15">
        <f t="shared" si="0"/>
        <v>48</v>
      </c>
      <c r="O15" s="16" t="s">
        <v>32</v>
      </c>
      <c r="P15" s="15">
        <v>350000</v>
      </c>
      <c r="Q15" s="17"/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3</v>
      </c>
      <c r="J16" s="15" t="s">
        <v>25</v>
      </c>
      <c r="K16" s="15"/>
      <c r="L16" s="15"/>
      <c r="M16" s="15"/>
      <c r="N16" s="15">
        <f t="shared" si="0"/>
        <v>48</v>
      </c>
      <c r="O16" s="16" t="s">
        <v>26</v>
      </c>
      <c r="P16" s="15">
        <v>300000</v>
      </c>
      <c r="Q16" s="17">
        <f t="shared" si="1"/>
        <v>14400000</v>
      </c>
      <c r="R16" s="17"/>
    </row>
    <row r="17" spans="1:18" s="34" customFormat="1" ht="16.5">
      <c r="A17" s="12"/>
      <c r="B17" s="18" t="s">
        <v>139</v>
      </c>
      <c r="C17" s="102">
        <v>3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3</v>
      </c>
      <c r="O17" s="16" t="s">
        <v>25</v>
      </c>
      <c r="P17" s="20">
        <v>45000000</v>
      </c>
      <c r="Q17" s="17">
        <f t="shared" si="1"/>
        <v>135000000</v>
      </c>
      <c r="R17" s="17" t="s">
        <v>36</v>
      </c>
    </row>
    <row r="18" spans="1:18" s="34" customFormat="1" ht="16.5">
      <c r="A18" s="12"/>
      <c r="B18" s="18" t="s">
        <v>140</v>
      </c>
      <c r="C18" s="19">
        <v>0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0</v>
      </c>
      <c r="O18" s="16" t="s">
        <v>25</v>
      </c>
      <c r="P18" s="20">
        <v>30000000</v>
      </c>
      <c r="Q18" s="17">
        <f t="shared" si="1"/>
        <v>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141</v>
      </c>
      <c r="C21" s="13">
        <v>16</v>
      </c>
      <c r="D21" s="14" t="s">
        <v>22</v>
      </c>
      <c r="E21" s="15" t="s">
        <v>23</v>
      </c>
      <c r="F21" s="39">
        <f>280/8</f>
        <v>35</v>
      </c>
      <c r="G21" s="15" t="s">
        <v>39</v>
      </c>
      <c r="H21" s="15" t="s">
        <v>23</v>
      </c>
      <c r="I21" s="9">
        <v>3</v>
      </c>
      <c r="J21" s="15" t="s">
        <v>25</v>
      </c>
      <c r="K21" s="15"/>
      <c r="L21" s="15"/>
      <c r="M21" s="15"/>
      <c r="N21" s="15">
        <f>C21*F21*I21</f>
        <v>1680</v>
      </c>
      <c r="O21" s="16" t="s">
        <v>40</v>
      </c>
      <c r="P21" s="15">
        <v>40000</v>
      </c>
      <c r="Q21" s="17">
        <f>P21*N21</f>
        <v>67200000</v>
      </c>
      <c r="R21" s="17" t="s">
        <v>41</v>
      </c>
    </row>
    <row r="22" spans="1:18" s="34" customFormat="1" ht="16.5">
      <c r="A22" s="12"/>
      <c r="B22" s="18" t="s">
        <v>134</v>
      </c>
      <c r="C22" s="13">
        <v>16</v>
      </c>
      <c r="D22" s="14" t="s">
        <v>22</v>
      </c>
      <c r="E22" s="15" t="s">
        <v>23</v>
      </c>
      <c r="F22" s="39"/>
      <c r="G22" s="15" t="s">
        <v>39</v>
      </c>
      <c r="H22" s="15" t="s">
        <v>23</v>
      </c>
      <c r="I22" s="9">
        <v>0</v>
      </c>
      <c r="J22" s="15" t="s">
        <v>25</v>
      </c>
      <c r="K22" s="15"/>
      <c r="L22" s="15"/>
      <c r="M22" s="15"/>
      <c r="N22" s="15">
        <f>C22*F22*I22</f>
        <v>0</v>
      </c>
      <c r="O22" s="16" t="s">
        <v>40</v>
      </c>
      <c r="P22" s="15">
        <v>40000</v>
      </c>
      <c r="Q22" s="17">
        <f>P22*N22</f>
        <v>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3</v>
      </c>
      <c r="J23" s="15" t="s">
        <v>25</v>
      </c>
      <c r="K23" s="15"/>
      <c r="L23" s="15"/>
      <c r="M23" s="15"/>
      <c r="N23" s="15">
        <f>C23*F23*I23</f>
        <v>48</v>
      </c>
      <c r="O23" s="16" t="s">
        <v>43</v>
      </c>
      <c r="P23" s="15">
        <v>30000</v>
      </c>
      <c r="Q23" s="17">
        <f>P23*N23</f>
        <v>1440000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7">
        <v>3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3</v>
      </c>
      <c r="O25" s="16" t="s">
        <v>25</v>
      </c>
      <c r="P25" s="15">
        <v>500000</v>
      </c>
      <c r="Q25" s="17">
        <f>P25*N25</f>
        <v>1500000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320000</v>
      </c>
      <c r="R26" s="15"/>
    </row>
    <row r="27" spans="1:18" s="34" customFormat="1" ht="16.5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>
        <v>1</v>
      </c>
      <c r="G27" s="15" t="s">
        <v>25</v>
      </c>
      <c r="H27" s="15" t="s">
        <v>23</v>
      </c>
      <c r="I27" s="9">
        <v>3</v>
      </c>
      <c r="J27" s="15" t="s">
        <v>25</v>
      </c>
      <c r="K27" s="15"/>
      <c r="L27" s="15"/>
      <c r="M27" s="15"/>
      <c r="N27" s="15">
        <f t="shared" ref="N27:N28" si="2">C27*F27</f>
        <v>16</v>
      </c>
      <c r="O27" s="16" t="s">
        <v>26</v>
      </c>
      <c r="P27" s="15">
        <v>20000</v>
      </c>
      <c r="Q27" s="17">
        <f t="shared" ref="Q27:Q28" si="3">P27*N27</f>
        <v>320000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 t="shared" si="2"/>
        <v>48</v>
      </c>
      <c r="O28" s="16" t="s">
        <v>26</v>
      </c>
      <c r="P28" s="15"/>
      <c r="Q28" s="17">
        <f t="shared" si="3"/>
        <v>0</v>
      </c>
      <c r="R28" s="17"/>
    </row>
    <row r="29" spans="1:18" s="34" customFormat="1" ht="16.5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12000000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7">
        <v>3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60</v>
      </c>
      <c r="O30" s="16" t="s">
        <v>55</v>
      </c>
      <c r="P30" s="15">
        <v>100000</v>
      </c>
      <c r="Q30" s="17">
        <f>P30*N30</f>
        <v>6000000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7">
        <v>3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60</v>
      </c>
      <c r="O31" s="16" t="s">
        <v>55</v>
      </c>
      <c r="P31" s="15">
        <v>100000</v>
      </c>
      <c r="Q31" s="17">
        <f>P31*N31</f>
        <v>6000000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0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140000</v>
      </c>
      <c r="Q32" s="17">
        <f>P32*N32</f>
        <v>0</v>
      </c>
      <c r="R32" s="17"/>
    </row>
    <row r="33" spans="1:21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1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21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42000000</v>
      </c>
      <c r="R34" s="15"/>
    </row>
    <row r="35" spans="1:21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f>F21</f>
        <v>35</v>
      </c>
      <c r="G35" s="15" t="s">
        <v>39</v>
      </c>
      <c r="H35" s="15" t="s">
        <v>23</v>
      </c>
      <c r="I35" s="9">
        <v>0</v>
      </c>
      <c r="J35" s="15" t="s">
        <v>25</v>
      </c>
      <c r="K35" s="15"/>
      <c r="L35" s="15"/>
      <c r="M35" s="15"/>
      <c r="N35" s="15">
        <f>C35*F35*I35</f>
        <v>0</v>
      </c>
      <c r="O35" s="16" t="s">
        <v>40</v>
      </c>
      <c r="P35" s="15">
        <v>25000</v>
      </c>
      <c r="Q35" s="17">
        <f>P35*N35</f>
        <v>0</v>
      </c>
      <c r="R35" s="17"/>
    </row>
    <row r="36" spans="1:21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35</v>
      </c>
      <c r="G36" s="15" t="s">
        <v>39</v>
      </c>
      <c r="H36" s="15" t="s">
        <v>23</v>
      </c>
      <c r="I36" s="9">
        <v>3</v>
      </c>
      <c r="J36" s="15" t="s">
        <v>25</v>
      </c>
      <c r="K36" s="15"/>
      <c r="L36" s="15"/>
      <c r="M36" s="15"/>
      <c r="N36" s="15">
        <f>C36*F36*I36</f>
        <v>1680</v>
      </c>
      <c r="O36" s="16" t="s">
        <v>40</v>
      </c>
      <c r="P36" s="15">
        <v>25000</v>
      </c>
      <c r="Q36" s="17">
        <f>P36*N36</f>
        <v>42000000</v>
      </c>
      <c r="R36" s="17"/>
    </row>
    <row r="37" spans="1:21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21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>
        <f>Q39+Q56+Q59+Q64</f>
        <v>239220000</v>
      </c>
      <c r="R38" s="9">
        <f>Q38/16</f>
        <v>14951250</v>
      </c>
    </row>
    <row r="39" spans="1:21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178900000</v>
      </c>
      <c r="R39" s="15"/>
      <c r="T39" s="1">
        <v>5</v>
      </c>
      <c r="U39" s="1">
        <v>7</v>
      </c>
    </row>
    <row r="40" spans="1:21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  <c r="T40" s="1">
        <v>5</v>
      </c>
      <c r="U40" s="1">
        <v>7</v>
      </c>
    </row>
    <row r="41" spans="1:21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>
        <v>1</v>
      </c>
      <c r="J41" s="15" t="s">
        <v>25</v>
      </c>
      <c r="K41" s="15"/>
      <c r="L41" s="15"/>
      <c r="M41" s="15"/>
      <c r="N41" s="15">
        <f t="shared" ref="N41:N46" si="4">C41*F41*I41</f>
        <v>16</v>
      </c>
      <c r="O41" s="16" t="s">
        <v>26</v>
      </c>
      <c r="P41" s="15">
        <v>200000</v>
      </c>
      <c r="Q41" s="17">
        <f t="shared" ref="Q41:Q49" si="5">P41*N41</f>
        <v>3200000</v>
      </c>
      <c r="R41" s="17"/>
      <c r="T41" s="1">
        <v>5</v>
      </c>
      <c r="U41" s="1">
        <v>7</v>
      </c>
    </row>
    <row r="42" spans="1:21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1</v>
      </c>
      <c r="J42" s="15" t="s">
        <v>25</v>
      </c>
      <c r="K42" s="15"/>
      <c r="L42" s="15"/>
      <c r="M42" s="15"/>
      <c r="N42" s="15">
        <f t="shared" si="4"/>
        <v>16</v>
      </c>
      <c r="O42" s="16" t="s">
        <v>28</v>
      </c>
      <c r="P42" s="15">
        <v>250000</v>
      </c>
      <c r="Q42" s="17">
        <f t="shared" si="5"/>
        <v>4000000</v>
      </c>
      <c r="R42" s="17"/>
      <c r="T42" s="1">
        <v>5</v>
      </c>
      <c r="U42" s="1">
        <v>7</v>
      </c>
    </row>
    <row r="43" spans="1:21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1</v>
      </c>
      <c r="J43" s="15" t="s">
        <v>25</v>
      </c>
      <c r="K43" s="15"/>
      <c r="L43" s="15"/>
      <c r="M43" s="15"/>
      <c r="N43" s="15">
        <f t="shared" si="4"/>
        <v>16</v>
      </c>
      <c r="O43" s="16" t="s">
        <v>30</v>
      </c>
      <c r="P43" s="15">
        <v>250000</v>
      </c>
      <c r="Q43" s="17">
        <f t="shared" si="5"/>
        <v>4000000</v>
      </c>
      <c r="R43" s="17"/>
      <c r="T43" s="1">
        <v>5</v>
      </c>
      <c r="U43" s="1">
        <v>7</v>
      </c>
    </row>
    <row r="44" spans="1:21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1</v>
      </c>
      <c r="J44" s="15" t="s">
        <v>25</v>
      </c>
      <c r="K44" s="15"/>
      <c r="L44" s="15"/>
      <c r="M44" s="15"/>
      <c r="N44" s="15">
        <f t="shared" si="4"/>
        <v>16</v>
      </c>
      <c r="O44" s="16" t="s">
        <v>32</v>
      </c>
      <c r="P44" s="15">
        <v>450000</v>
      </c>
      <c r="Q44" s="17">
        <f t="shared" si="5"/>
        <v>7200000</v>
      </c>
      <c r="R44" s="17"/>
      <c r="T44" s="1">
        <v>5</v>
      </c>
      <c r="U44" s="1">
        <v>7</v>
      </c>
    </row>
    <row r="45" spans="1:21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1</v>
      </c>
      <c r="J45" s="15" t="s">
        <v>25</v>
      </c>
      <c r="K45" s="15"/>
      <c r="L45" s="15"/>
      <c r="M45" s="15"/>
      <c r="N45" s="15">
        <f t="shared" si="4"/>
        <v>16</v>
      </c>
      <c r="O45" s="16" t="s">
        <v>32</v>
      </c>
      <c r="P45" s="15">
        <v>350000</v>
      </c>
      <c r="Q45" s="17"/>
      <c r="R45" s="17"/>
      <c r="T45" s="1">
        <v>5</v>
      </c>
      <c r="U45" s="1">
        <v>7</v>
      </c>
    </row>
    <row r="46" spans="1:21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1</v>
      </c>
      <c r="J46" s="15" t="s">
        <v>25</v>
      </c>
      <c r="K46" s="15"/>
      <c r="L46" s="15"/>
      <c r="M46" s="15"/>
      <c r="N46" s="15">
        <f t="shared" si="4"/>
        <v>16</v>
      </c>
      <c r="O46" s="16" t="s">
        <v>26</v>
      </c>
      <c r="P46" s="15">
        <v>300000</v>
      </c>
      <c r="Q46" s="17">
        <f t="shared" si="5"/>
        <v>4800000</v>
      </c>
      <c r="R46" s="17"/>
      <c r="T46" s="1">
        <v>3</v>
      </c>
      <c r="U46" s="1">
        <v>3</v>
      </c>
    </row>
    <row r="47" spans="1:21" s="1" customFormat="1" ht="16.5">
      <c r="A47" s="12"/>
      <c r="B47" s="18" t="s">
        <v>139</v>
      </c>
      <c r="C47" s="102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30000000</v>
      </c>
      <c r="Q47" s="17">
        <f t="shared" si="5"/>
        <v>30000000</v>
      </c>
      <c r="R47" s="17" t="s">
        <v>36</v>
      </c>
      <c r="T47" s="1">
        <f>SUM(T39:T46)</f>
        <v>38</v>
      </c>
      <c r="U47" s="1">
        <f>SUM(U39:U46)</f>
        <v>52</v>
      </c>
    </row>
    <row r="48" spans="1:21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5"/>
        <v>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5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142</v>
      </c>
      <c r="C51" s="13">
        <v>16</v>
      </c>
      <c r="D51" s="14" t="s">
        <v>22</v>
      </c>
      <c r="E51" s="15" t="s">
        <v>23</v>
      </c>
      <c r="F51" s="39">
        <v>52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832</v>
      </c>
      <c r="O51" s="16" t="s">
        <v>40</v>
      </c>
      <c r="P51" s="15">
        <v>150000</v>
      </c>
      <c r="Q51" s="17">
        <f>P51*N51</f>
        <v>124800000</v>
      </c>
      <c r="R51" s="17" t="s">
        <v>65</v>
      </c>
    </row>
    <row r="52" spans="1:18" s="1" customFormat="1" ht="16.5">
      <c r="A52" s="12"/>
      <c r="B52" s="18" t="s">
        <v>38</v>
      </c>
      <c r="C52" s="13">
        <v>16</v>
      </c>
      <c r="D52" s="14" t="s">
        <v>22</v>
      </c>
      <c r="E52" s="15" t="s">
        <v>23</v>
      </c>
      <c r="F52" s="39"/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0</v>
      </c>
      <c r="O52" s="16" t="s">
        <v>40</v>
      </c>
      <c r="P52" s="15">
        <v>150000</v>
      </c>
      <c r="Q52" s="17">
        <f>P52*N52</f>
        <v>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1</v>
      </c>
      <c r="J53" s="15" t="s">
        <v>25</v>
      </c>
      <c r="K53" s="15"/>
      <c r="L53" s="15"/>
      <c r="M53" s="15"/>
      <c r="N53" s="15">
        <f>C53*F53*I53</f>
        <v>16</v>
      </c>
      <c r="O53" s="16" t="s">
        <v>43</v>
      </c>
      <c r="P53" s="15">
        <v>25000</v>
      </c>
      <c r="Q53" s="17">
        <f>P53*N53</f>
        <v>400000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13">
        <v>1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1</v>
      </c>
      <c r="O55" s="16" t="s">
        <v>25</v>
      </c>
      <c r="P55" s="15">
        <v>500000</v>
      </c>
      <c r="Q55" s="17">
        <f>P55*N55</f>
        <v>500000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 t="shared" ref="N57:N58" si="6">C57*F57</f>
        <v>16</v>
      </c>
      <c r="O57" s="16" t="s">
        <v>26</v>
      </c>
      <c r="P57" s="15">
        <v>20000</v>
      </c>
      <c r="Q57" s="17">
        <f t="shared" ref="Q57:Q58" si="7"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1</v>
      </c>
      <c r="J58" s="15" t="s">
        <v>25</v>
      </c>
      <c r="K58" s="15"/>
      <c r="L58" s="15"/>
      <c r="M58" s="15"/>
      <c r="N58" s="15">
        <f t="shared" si="6"/>
        <v>48</v>
      </c>
      <c r="O58" s="16" t="s">
        <v>26</v>
      </c>
      <c r="P58" s="15"/>
      <c r="Q58" s="17">
        <f t="shared" si="7"/>
        <v>0</v>
      </c>
      <c r="R58" s="17"/>
    </row>
    <row r="59" spans="1:18" s="1" customFormat="1" ht="16.5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4000000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7">
        <v>1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20</v>
      </c>
      <c r="O60" s="16" t="s">
        <v>55</v>
      </c>
      <c r="P60" s="15">
        <v>100000</v>
      </c>
      <c r="Q60" s="17">
        <f>P60*N60</f>
        <v>2000000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7">
        <v>1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20</v>
      </c>
      <c r="O61" s="16" t="s">
        <v>55</v>
      </c>
      <c r="P61" s="15">
        <v>100000</v>
      </c>
      <c r="Q61" s="17">
        <f>P61*N61</f>
        <v>2000000</v>
      </c>
      <c r="R61" s="17"/>
    </row>
    <row r="62" spans="1:18" s="1" customFormat="1" ht="16.5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140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16.5">
      <c r="A63" s="12"/>
      <c r="B63" s="18" t="s">
        <v>58</v>
      </c>
      <c r="C63" s="19"/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56000000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1</v>
      </c>
      <c r="J65" s="15" t="s">
        <v>25</v>
      </c>
      <c r="K65" s="15"/>
      <c r="L65" s="15"/>
      <c r="M65" s="15"/>
      <c r="N65" s="15">
        <f>C65*F65*I65</f>
        <v>16</v>
      </c>
      <c r="O65" s="16" t="s">
        <v>70</v>
      </c>
      <c r="P65" s="15">
        <v>3000000</v>
      </c>
      <c r="Q65" s="17">
        <f>P65*N65</f>
        <v>48000000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7">
        <v>1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16</v>
      </c>
      <c r="O66" s="16" t="s">
        <v>26</v>
      </c>
      <c r="P66" s="15">
        <v>500000</v>
      </c>
      <c r="Q66" s="17">
        <f>P66*N66</f>
        <v>8000000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>
        <f>Q69+Q85+Q88+Q97+Q83</f>
        <v>228240000</v>
      </c>
      <c r="R68" s="9">
        <f>Q68/4</f>
        <v>57060000</v>
      </c>
      <c r="S68" s="55">
        <f>R68/16</f>
        <v>3566250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SUM(Q71:Q82)</f>
        <v>154800000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>
        <v>4</v>
      </c>
      <c r="J71" s="15" t="s">
        <v>25</v>
      </c>
      <c r="K71" s="15"/>
      <c r="L71" s="15"/>
      <c r="M71" s="15"/>
      <c r="N71" s="15">
        <f>C71*F71*I71</f>
        <v>64</v>
      </c>
      <c r="O71" s="16" t="s">
        <v>26</v>
      </c>
      <c r="P71" s="15">
        <v>200000</v>
      </c>
      <c r="Q71" s="17">
        <f t="shared" ref="Q71:Q76" si="8">P71*N71</f>
        <v>12800000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4</v>
      </c>
      <c r="J72" s="15" t="s">
        <v>25</v>
      </c>
      <c r="K72" s="15"/>
      <c r="L72" s="15"/>
      <c r="M72" s="15"/>
      <c r="N72" s="15">
        <f>C72*F72*I72</f>
        <v>64</v>
      </c>
      <c r="O72" s="16" t="s">
        <v>28</v>
      </c>
      <c r="P72" s="15">
        <v>250000</v>
      </c>
      <c r="Q72" s="17">
        <f t="shared" si="8"/>
        <v>16000000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4</v>
      </c>
      <c r="J73" s="15" t="s">
        <v>25</v>
      </c>
      <c r="K73" s="15"/>
      <c r="L73" s="15"/>
      <c r="M73" s="15"/>
      <c r="N73" s="15">
        <f>C73*F73*I73</f>
        <v>64</v>
      </c>
      <c r="O73" s="16" t="s">
        <v>26</v>
      </c>
      <c r="P73" s="15">
        <v>300000</v>
      </c>
      <c r="Q73" s="17">
        <f t="shared" si="8"/>
        <v>19200000</v>
      </c>
      <c r="R73" s="17"/>
    </row>
    <row r="74" spans="1:19" s="1" customFormat="1" ht="16.5">
      <c r="A74" s="12"/>
      <c r="B74" s="18" t="s">
        <v>143</v>
      </c>
      <c r="C74" s="102">
        <v>4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7">
        <f>C74</f>
        <v>4</v>
      </c>
      <c r="O74" s="16" t="s">
        <v>25</v>
      </c>
      <c r="P74" s="20">
        <v>13000000</v>
      </c>
      <c r="Q74" s="17">
        <f t="shared" si="8"/>
        <v>52000000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8"/>
        <v>0</v>
      </c>
      <c r="R75" s="17" t="s">
        <v>36</v>
      </c>
    </row>
    <row r="76" spans="1:19" s="1" customFormat="1" ht="16.5">
      <c r="A76" s="12"/>
      <c r="B76" s="18" t="s">
        <v>35</v>
      </c>
      <c r="C76" s="19"/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0</v>
      </c>
      <c r="O76" s="16" t="s">
        <v>25</v>
      </c>
      <c r="P76" s="20">
        <v>0</v>
      </c>
      <c r="Q76" s="17">
        <f t="shared" si="8"/>
        <v>0</v>
      </c>
      <c r="R76" s="17" t="s">
        <v>36</v>
      </c>
    </row>
    <row r="77" spans="1:19" s="1" customFormat="1" ht="16.5">
      <c r="A77" s="12"/>
      <c r="B77" s="18" t="s">
        <v>37</v>
      </c>
      <c r="C77" s="13"/>
      <c r="D77" s="14"/>
      <c r="E77" s="15"/>
      <c r="F77" s="38"/>
      <c r="G77" s="15"/>
      <c r="H77" s="15"/>
      <c r="I77" s="9"/>
      <c r="J77" s="15"/>
      <c r="K77" s="15"/>
      <c r="L77" s="15"/>
      <c r="M77" s="15"/>
      <c r="N77" s="15"/>
      <c r="O77" s="16"/>
      <c r="P77" s="15"/>
      <c r="Q77" s="15"/>
      <c r="R77" s="15"/>
    </row>
    <row r="78" spans="1:19" s="1" customFormat="1" ht="16.5">
      <c r="A78" s="12"/>
      <c r="B78" s="18" t="s">
        <v>144</v>
      </c>
      <c r="C78" s="13">
        <v>16</v>
      </c>
      <c r="D78" s="14" t="s">
        <v>22</v>
      </c>
      <c r="E78" s="15" t="s">
        <v>23</v>
      </c>
      <c r="F78" s="39">
        <f>160/8</f>
        <v>20</v>
      </c>
      <c r="G78" s="15" t="s">
        <v>39</v>
      </c>
      <c r="H78" s="15" t="s">
        <v>23</v>
      </c>
      <c r="I78" s="9">
        <v>4</v>
      </c>
      <c r="J78" s="15" t="s">
        <v>25</v>
      </c>
      <c r="K78" s="15"/>
      <c r="L78" s="15"/>
      <c r="M78" s="15"/>
      <c r="N78" s="15">
        <f>C78*F78*I78</f>
        <v>1280</v>
      </c>
      <c r="O78" s="16" t="s">
        <v>40</v>
      </c>
      <c r="P78" s="15">
        <v>40000</v>
      </c>
      <c r="Q78" s="17">
        <f>P78*N78</f>
        <v>51200000</v>
      </c>
      <c r="R78" s="17" t="s">
        <v>41</v>
      </c>
    </row>
    <row r="79" spans="1:19" s="1" customFormat="1" ht="16.5">
      <c r="A79" s="12"/>
      <c r="B79" s="18" t="s">
        <v>38</v>
      </c>
      <c r="C79" s="13">
        <v>16</v>
      </c>
      <c r="D79" s="14" t="s">
        <v>22</v>
      </c>
      <c r="E79" s="15" t="s">
        <v>23</v>
      </c>
      <c r="F79" s="39"/>
      <c r="G79" s="15" t="s">
        <v>39</v>
      </c>
      <c r="H79" s="15" t="s">
        <v>23</v>
      </c>
      <c r="I79" s="9">
        <v>0</v>
      </c>
      <c r="J79" s="15" t="s">
        <v>25</v>
      </c>
      <c r="K79" s="15"/>
      <c r="L79" s="15"/>
      <c r="M79" s="15"/>
      <c r="N79" s="15">
        <f>C79*F79*I79</f>
        <v>0</v>
      </c>
      <c r="O79" s="16" t="s">
        <v>40</v>
      </c>
      <c r="P79" s="15">
        <v>40000</v>
      </c>
      <c r="Q79" s="17">
        <f>P79*N79</f>
        <v>0</v>
      </c>
      <c r="R79" s="17" t="s">
        <v>41</v>
      </c>
    </row>
    <row r="80" spans="1:19" s="1" customFormat="1" ht="16.5">
      <c r="A80" s="12"/>
      <c r="B80" s="18" t="s">
        <v>42</v>
      </c>
      <c r="C80" s="13">
        <v>16</v>
      </c>
      <c r="D80" s="14" t="s">
        <v>22</v>
      </c>
      <c r="E80" s="15" t="s">
        <v>23</v>
      </c>
      <c r="F80" s="38">
        <v>1</v>
      </c>
      <c r="G80" s="15" t="s">
        <v>43</v>
      </c>
      <c r="H80" s="15" t="s">
        <v>23</v>
      </c>
      <c r="I80" s="9">
        <v>4</v>
      </c>
      <c r="J80" s="15" t="s">
        <v>25</v>
      </c>
      <c r="K80" s="15"/>
      <c r="L80" s="15"/>
      <c r="M80" s="15"/>
      <c r="N80" s="15">
        <f>C80*F80*I80</f>
        <v>64</v>
      </c>
      <c r="O80" s="16" t="s">
        <v>43</v>
      </c>
      <c r="P80" s="15">
        <v>25000</v>
      </c>
      <c r="Q80" s="17">
        <f>P80*N86</f>
        <v>1600000</v>
      </c>
      <c r="R80" s="17"/>
    </row>
    <row r="81" spans="1:18" s="1" customFormat="1" ht="16.5">
      <c r="A81" s="12"/>
      <c r="B81" s="18" t="s">
        <v>44</v>
      </c>
      <c r="C81" s="13"/>
      <c r="D81" s="14"/>
      <c r="E81" s="15"/>
      <c r="F81" s="38"/>
      <c r="G81" s="15"/>
      <c r="H81" s="15"/>
      <c r="I81" s="9"/>
      <c r="J81" s="15"/>
      <c r="K81" s="15"/>
      <c r="L81" s="15"/>
      <c r="M81" s="15"/>
      <c r="N81" s="15"/>
      <c r="O81" s="16"/>
      <c r="P81" s="15"/>
      <c r="Q81" s="15"/>
      <c r="R81" s="15"/>
    </row>
    <row r="82" spans="1:18" s="1" customFormat="1" ht="16.5">
      <c r="A82" s="12"/>
      <c r="B82" s="18" t="s">
        <v>45</v>
      </c>
      <c r="C82" s="13">
        <v>4</v>
      </c>
      <c r="D82" s="14" t="s">
        <v>25</v>
      </c>
      <c r="E82" s="15"/>
      <c r="F82" s="38"/>
      <c r="G82" s="15"/>
      <c r="H82" s="15"/>
      <c r="I82" s="9"/>
      <c r="J82" s="15"/>
      <c r="K82" s="15"/>
      <c r="L82" s="15"/>
      <c r="M82" s="15"/>
      <c r="N82" s="13">
        <f>C82</f>
        <v>4</v>
      </c>
      <c r="O82" s="16" t="s">
        <v>25</v>
      </c>
      <c r="P82" s="15">
        <v>500000</v>
      </c>
      <c r="Q82" s="17">
        <f>P82*N82</f>
        <v>2000000</v>
      </c>
      <c r="R82" s="17"/>
    </row>
    <row r="83" spans="1:18" s="1" customFormat="1" ht="16.5">
      <c r="A83" s="94" t="s">
        <v>102</v>
      </c>
      <c r="B83" s="69" t="s">
        <v>103</v>
      </c>
      <c r="C83" s="70"/>
      <c r="D83" s="70"/>
      <c r="E83" s="70"/>
      <c r="F83" s="71"/>
      <c r="G83" s="70"/>
      <c r="H83" s="70"/>
      <c r="I83" s="70"/>
      <c r="J83" s="70"/>
      <c r="K83" s="70"/>
      <c r="L83" s="70"/>
      <c r="M83" s="70"/>
      <c r="N83" s="72"/>
      <c r="O83" s="70"/>
      <c r="P83" s="72"/>
      <c r="Q83" s="73">
        <f>Q84</f>
        <v>3600000</v>
      </c>
      <c r="R83" s="17"/>
    </row>
    <row r="84" spans="1:18" s="1" customFormat="1" ht="16.5">
      <c r="A84" s="67"/>
      <c r="B84" s="65" t="s">
        <v>104</v>
      </c>
      <c r="C84" s="76">
        <v>3</v>
      </c>
      <c r="D84" s="77" t="s">
        <v>22</v>
      </c>
      <c r="E84" s="78" t="s">
        <v>23</v>
      </c>
      <c r="F84" s="79">
        <v>1</v>
      </c>
      <c r="G84" s="78" t="s">
        <v>116</v>
      </c>
      <c r="H84" s="78" t="s">
        <v>23</v>
      </c>
      <c r="I84" s="80">
        <v>4</v>
      </c>
      <c r="J84" s="78" t="s">
        <v>25</v>
      </c>
      <c r="K84" s="78"/>
      <c r="L84" s="78"/>
      <c r="M84" s="78"/>
      <c r="N84" s="78">
        <f t="shared" ref="N84" si="9">C84*F84*I84</f>
        <v>12</v>
      </c>
      <c r="O84" s="66"/>
      <c r="P84" s="81">
        <v>300000</v>
      </c>
      <c r="Q84" s="68">
        <f t="shared" ref="Q84" si="10">N84*P84</f>
        <v>3600000</v>
      </c>
      <c r="R84" s="17"/>
    </row>
    <row r="85" spans="1:18" s="1" customFormat="1" ht="16.5">
      <c r="A85" s="12" t="s">
        <v>46</v>
      </c>
      <c r="B85" s="18" t="s">
        <v>47</v>
      </c>
      <c r="C85" s="13"/>
      <c r="D85" s="14"/>
      <c r="E85" s="15"/>
      <c r="F85" s="38"/>
      <c r="G85" s="15"/>
      <c r="H85" s="15"/>
      <c r="I85" s="9"/>
      <c r="J85" s="15"/>
      <c r="K85" s="15"/>
      <c r="L85" s="15"/>
      <c r="M85" s="15"/>
      <c r="N85" s="15"/>
      <c r="O85" s="16"/>
      <c r="P85" s="15"/>
      <c r="Q85" s="15">
        <f>SUM(Q86:Q87)</f>
        <v>1280000</v>
      </c>
      <c r="R85" s="15"/>
    </row>
    <row r="86" spans="1:18" s="1" customFormat="1" ht="16.5">
      <c r="A86" s="12"/>
      <c r="B86" s="31" t="s">
        <v>48</v>
      </c>
      <c r="C86" s="13">
        <v>16</v>
      </c>
      <c r="D86" s="14" t="s">
        <v>22</v>
      </c>
      <c r="E86" s="15" t="s">
        <v>23</v>
      </c>
      <c r="F86" s="38">
        <v>1</v>
      </c>
      <c r="G86" s="15" t="s">
        <v>25</v>
      </c>
      <c r="H86" s="15" t="s">
        <v>23</v>
      </c>
      <c r="I86" s="9">
        <v>4</v>
      </c>
      <c r="J86" s="15" t="s">
        <v>25</v>
      </c>
      <c r="K86" s="15"/>
      <c r="L86" s="15"/>
      <c r="M86" s="15"/>
      <c r="N86" s="15">
        <f>C86*F86*I86</f>
        <v>64</v>
      </c>
      <c r="O86" s="16" t="s">
        <v>26</v>
      </c>
      <c r="P86" s="15">
        <v>20000</v>
      </c>
      <c r="Q86" s="17">
        <f>N86*P86</f>
        <v>1280000</v>
      </c>
      <c r="R86" s="15" t="s">
        <v>49</v>
      </c>
    </row>
    <row r="87" spans="1:18" s="1" customFormat="1" ht="16.5">
      <c r="A87" s="12"/>
      <c r="B87" s="32" t="s">
        <v>50</v>
      </c>
      <c r="C87" s="13">
        <v>16</v>
      </c>
      <c r="D87" s="14" t="s">
        <v>22</v>
      </c>
      <c r="E87" s="15" t="s">
        <v>23</v>
      </c>
      <c r="F87" s="38">
        <v>3</v>
      </c>
      <c r="G87" s="15" t="s">
        <v>51</v>
      </c>
      <c r="H87" s="15" t="s">
        <v>23</v>
      </c>
      <c r="I87" s="9">
        <v>4</v>
      </c>
      <c r="J87" s="15" t="s">
        <v>25</v>
      </c>
      <c r="K87" s="15"/>
      <c r="L87" s="15"/>
      <c r="M87" s="15"/>
      <c r="N87" s="15">
        <f>C87*F87</f>
        <v>48</v>
      </c>
      <c r="O87" s="16" t="s">
        <v>26</v>
      </c>
      <c r="P87" s="15">
        <v>0</v>
      </c>
      <c r="Q87" s="17">
        <f t="shared" ref="Q87" si="11">P87*N87</f>
        <v>0</v>
      </c>
      <c r="R87" s="17"/>
    </row>
    <row r="88" spans="1:18" s="1" customFormat="1" ht="16.5">
      <c r="A88" s="12">
        <v>524111</v>
      </c>
      <c r="B88" s="18" t="s">
        <v>67</v>
      </c>
      <c r="C88" s="13"/>
      <c r="D88" s="14"/>
      <c r="E88" s="15"/>
      <c r="F88" s="38"/>
      <c r="G88" s="15"/>
      <c r="H88" s="15"/>
      <c r="I88" s="9"/>
      <c r="J88" s="15"/>
      <c r="K88" s="15"/>
      <c r="L88" s="15"/>
      <c r="M88" s="15"/>
      <c r="N88" s="15"/>
      <c r="O88" s="16"/>
      <c r="P88" s="15"/>
      <c r="Q88" s="15">
        <f>SUM(Q89:Q95)</f>
        <v>34560000</v>
      </c>
      <c r="R88" s="15"/>
    </row>
    <row r="89" spans="1:18" s="1" customFormat="1" ht="16.5">
      <c r="A89" s="12"/>
      <c r="B89" s="18" t="s">
        <v>74</v>
      </c>
      <c r="C89" s="15">
        <v>2</v>
      </c>
      <c r="D89" s="15" t="s">
        <v>69</v>
      </c>
      <c r="E89" s="15" t="s">
        <v>23</v>
      </c>
      <c r="F89" s="37">
        <v>4</v>
      </c>
      <c r="G89" s="15" t="s">
        <v>25</v>
      </c>
      <c r="H89" s="15"/>
      <c r="I89" s="9"/>
      <c r="J89" s="15"/>
      <c r="K89" s="15"/>
      <c r="L89" s="15"/>
      <c r="M89" s="15"/>
      <c r="N89" s="15">
        <f>C89*F89</f>
        <v>8</v>
      </c>
      <c r="O89" s="16" t="s">
        <v>70</v>
      </c>
      <c r="P89" s="15">
        <v>750000</v>
      </c>
      <c r="Q89" s="17">
        <f t="shared" ref="Q89:Q95" si="12">P89*N89</f>
        <v>6000000</v>
      </c>
      <c r="R89" s="17" t="s">
        <v>71</v>
      </c>
    </row>
    <row r="90" spans="1:18" s="1" customFormat="1" ht="16.5">
      <c r="A90" s="12"/>
      <c r="B90" s="31" t="s">
        <v>75</v>
      </c>
      <c r="C90" s="13">
        <v>1</v>
      </c>
      <c r="D90" s="14" t="s">
        <v>22</v>
      </c>
      <c r="E90" s="15" t="s">
        <v>23</v>
      </c>
      <c r="F90" s="38">
        <v>2</v>
      </c>
      <c r="G90" s="15" t="s">
        <v>69</v>
      </c>
      <c r="H90" s="15" t="s">
        <v>23</v>
      </c>
      <c r="I90" s="9">
        <v>4</v>
      </c>
      <c r="J90" s="15" t="s">
        <v>25</v>
      </c>
      <c r="K90" s="15"/>
      <c r="L90" s="15"/>
      <c r="M90" s="15"/>
      <c r="N90" s="15">
        <f>C90*F90*I90</f>
        <v>8</v>
      </c>
      <c r="O90" s="16" t="s">
        <v>70</v>
      </c>
      <c r="P90" s="15">
        <v>200000</v>
      </c>
      <c r="Q90" s="17">
        <f t="shared" si="12"/>
        <v>1600000</v>
      </c>
      <c r="R90" s="51" t="s">
        <v>87</v>
      </c>
    </row>
    <row r="91" spans="1:18" s="1" customFormat="1" ht="16.5">
      <c r="A91" s="12"/>
      <c r="B91" s="31" t="s">
        <v>76</v>
      </c>
      <c r="C91" s="13">
        <v>1</v>
      </c>
      <c r="D91" s="14" t="s">
        <v>22</v>
      </c>
      <c r="E91" s="15" t="s">
        <v>23</v>
      </c>
      <c r="F91" s="39">
        <v>20</v>
      </c>
      <c r="G91" s="15" t="s">
        <v>39</v>
      </c>
      <c r="H91" s="15" t="s">
        <v>23</v>
      </c>
      <c r="I91" s="9">
        <v>4</v>
      </c>
      <c r="J91" s="15" t="s">
        <v>25</v>
      </c>
      <c r="K91" s="15"/>
      <c r="L91" s="15"/>
      <c r="M91" s="15"/>
      <c r="N91" s="15">
        <f>C91*F91*I91</f>
        <v>80</v>
      </c>
      <c r="O91" s="16" t="s">
        <v>40</v>
      </c>
      <c r="P91" s="15">
        <v>150000</v>
      </c>
      <c r="Q91" s="17">
        <f t="shared" si="12"/>
        <v>12000000</v>
      </c>
      <c r="R91" s="51" t="s">
        <v>87</v>
      </c>
    </row>
    <row r="92" spans="1:18" s="1" customFormat="1" ht="16.5">
      <c r="A92" s="12"/>
      <c r="B92" s="31" t="s">
        <v>78</v>
      </c>
      <c r="C92" s="13">
        <v>1</v>
      </c>
      <c r="D92" s="14" t="s">
        <v>22</v>
      </c>
      <c r="E92" s="15" t="s">
        <v>23</v>
      </c>
      <c r="F92" s="37">
        <v>4</v>
      </c>
      <c r="G92" s="15" t="s">
        <v>25</v>
      </c>
      <c r="H92" s="15"/>
      <c r="I92" s="9"/>
      <c r="J92" s="15"/>
      <c r="K92" s="15"/>
      <c r="L92" s="15"/>
      <c r="M92" s="15"/>
      <c r="N92" s="15">
        <f>C92*F92</f>
        <v>4</v>
      </c>
      <c r="O92" s="16" t="s">
        <v>26</v>
      </c>
      <c r="P92" s="15">
        <v>1500000</v>
      </c>
      <c r="Q92" s="17">
        <f>P92*N92</f>
        <v>6000000</v>
      </c>
      <c r="R92" s="51" t="s">
        <v>87</v>
      </c>
    </row>
    <row r="93" spans="1:18" s="1" customFormat="1" ht="16.5">
      <c r="A93" s="42"/>
      <c r="B93" s="52" t="s">
        <v>77</v>
      </c>
      <c r="C93" s="43">
        <v>1</v>
      </c>
      <c r="D93" s="44" t="s">
        <v>22</v>
      </c>
      <c r="E93" s="45" t="s">
        <v>23</v>
      </c>
      <c r="F93" s="46">
        <v>3</v>
      </c>
      <c r="G93" s="45" t="s">
        <v>39</v>
      </c>
      <c r="H93" s="45" t="s">
        <v>23</v>
      </c>
      <c r="I93" s="47">
        <v>4</v>
      </c>
      <c r="J93" s="45" t="s">
        <v>25</v>
      </c>
      <c r="K93" s="45"/>
      <c r="L93" s="45"/>
      <c r="M93" s="45"/>
      <c r="N93" s="45">
        <f>C93*F93*I93</f>
        <v>12</v>
      </c>
      <c r="O93" s="48" t="s">
        <v>40</v>
      </c>
      <c r="P93" s="45">
        <v>380000</v>
      </c>
      <c r="Q93" s="49">
        <f t="shared" si="12"/>
        <v>4560000</v>
      </c>
      <c r="R93" s="49" t="s">
        <v>86</v>
      </c>
    </row>
    <row r="94" spans="1:18" ht="16.5">
      <c r="A94" s="50"/>
      <c r="B94" s="52" t="s">
        <v>85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39</v>
      </c>
      <c r="H94" s="45" t="s">
        <v>23</v>
      </c>
      <c r="I94" s="47">
        <v>4</v>
      </c>
      <c r="J94" s="45" t="s">
        <v>25</v>
      </c>
      <c r="K94" s="45"/>
      <c r="L94" s="45"/>
      <c r="M94" s="45"/>
      <c r="N94" s="45">
        <f>C94*F94*I94</f>
        <v>8</v>
      </c>
      <c r="O94" s="48" t="s">
        <v>40</v>
      </c>
      <c r="P94" s="45">
        <v>350000</v>
      </c>
      <c r="Q94" s="49">
        <f t="shared" si="12"/>
        <v>2800000</v>
      </c>
      <c r="R94" s="49" t="s">
        <v>86</v>
      </c>
    </row>
    <row r="95" spans="1:18" s="1" customFormat="1" ht="16.5">
      <c r="A95" s="42"/>
      <c r="B95" s="52" t="s">
        <v>79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69</v>
      </c>
      <c r="H95" s="45" t="s">
        <v>23</v>
      </c>
      <c r="I95" s="47">
        <v>4</v>
      </c>
      <c r="J95" s="45" t="s">
        <v>25</v>
      </c>
      <c r="K95" s="45"/>
      <c r="L95" s="45"/>
      <c r="M95" s="45"/>
      <c r="N95" s="45">
        <f>C95*F95*I95</f>
        <v>8</v>
      </c>
      <c r="O95" s="48" t="s">
        <v>70</v>
      </c>
      <c r="P95" s="45">
        <v>200000</v>
      </c>
      <c r="Q95" s="49">
        <f t="shared" si="12"/>
        <v>1600000</v>
      </c>
      <c r="R95" s="49" t="s">
        <v>86</v>
      </c>
    </row>
    <row r="96" spans="1:18" s="28" customFormat="1" ht="16.5">
      <c r="A96" s="21"/>
      <c r="B96" s="33" t="s">
        <v>63</v>
      </c>
      <c r="C96" s="22">
        <v>16</v>
      </c>
      <c r="D96" s="23" t="s">
        <v>22</v>
      </c>
      <c r="E96" s="24" t="s">
        <v>23</v>
      </c>
      <c r="F96" s="40">
        <v>2</v>
      </c>
      <c r="G96" s="24" t="s">
        <v>51</v>
      </c>
      <c r="H96" s="24" t="s">
        <v>23</v>
      </c>
      <c r="I96" s="25">
        <v>4</v>
      </c>
      <c r="J96" s="24" t="s">
        <v>25</v>
      </c>
      <c r="K96" s="24"/>
      <c r="L96" s="24"/>
      <c r="M96" s="24"/>
      <c r="N96" s="24">
        <f>C96*F96*I96</f>
        <v>128</v>
      </c>
      <c r="O96" s="26" t="s">
        <v>25</v>
      </c>
      <c r="P96" s="24">
        <v>0</v>
      </c>
      <c r="Q96" s="27">
        <f>P96*N96</f>
        <v>0</v>
      </c>
      <c r="R96" s="27"/>
    </row>
    <row r="97" spans="1:19" s="1" customFormat="1" ht="16.5">
      <c r="A97" s="12" t="s">
        <v>59</v>
      </c>
      <c r="B97" s="18" t="s">
        <v>60</v>
      </c>
      <c r="C97" s="13"/>
      <c r="D97" s="14"/>
      <c r="E97" s="15"/>
      <c r="F97" s="38"/>
      <c r="G97" s="15"/>
      <c r="H97" s="15"/>
      <c r="I97" s="9"/>
      <c r="J97" s="15"/>
      <c r="K97" s="15"/>
      <c r="L97" s="15"/>
      <c r="M97" s="15"/>
      <c r="N97" s="15"/>
      <c r="O97" s="16"/>
      <c r="P97" s="15"/>
      <c r="Q97" s="15">
        <f>SUM(Q98:Q100)</f>
        <v>34000000</v>
      </c>
      <c r="R97" s="15"/>
    </row>
    <row r="98" spans="1:19" s="1" customFormat="1" ht="16.5">
      <c r="A98" s="12"/>
      <c r="B98" s="32" t="s">
        <v>61</v>
      </c>
      <c r="C98" s="13">
        <v>16</v>
      </c>
      <c r="D98" s="14" t="s">
        <v>22</v>
      </c>
      <c r="E98" s="15" t="s">
        <v>23</v>
      </c>
      <c r="F98" s="39">
        <f>F81</f>
        <v>0</v>
      </c>
      <c r="G98" s="15" t="s">
        <v>39</v>
      </c>
      <c r="H98" s="15" t="s">
        <v>23</v>
      </c>
      <c r="I98" s="9">
        <v>0</v>
      </c>
      <c r="J98" s="15" t="s">
        <v>25</v>
      </c>
      <c r="K98" s="15"/>
      <c r="L98" s="15"/>
      <c r="M98" s="15"/>
      <c r="N98" s="15">
        <f>C98*F98*I98</f>
        <v>0</v>
      </c>
      <c r="O98" s="16" t="s">
        <v>40</v>
      </c>
      <c r="P98" s="15">
        <v>25000</v>
      </c>
      <c r="Q98" s="17">
        <f>P98*N98</f>
        <v>0</v>
      </c>
      <c r="R98" s="17"/>
    </row>
    <row r="99" spans="1:19" s="1" customFormat="1" ht="16.5">
      <c r="A99" s="12"/>
      <c r="B99" s="31" t="s">
        <v>80</v>
      </c>
      <c r="C99" s="13">
        <v>16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4</v>
      </c>
      <c r="J99" s="15" t="s">
        <v>25</v>
      </c>
      <c r="K99" s="15"/>
      <c r="L99" s="15"/>
      <c r="M99" s="15"/>
      <c r="N99" s="15">
        <f>C99*F99*I99</f>
        <v>1280</v>
      </c>
      <c r="O99" s="16" t="s">
        <v>40</v>
      </c>
      <c r="P99" s="15">
        <v>25000</v>
      </c>
      <c r="Q99" s="17">
        <f t="shared" ref="Q99:Q100" si="13">P99*N99</f>
        <v>32000000</v>
      </c>
      <c r="R99" s="17">
        <f>Q99/4</f>
        <v>8000000</v>
      </c>
      <c r="S99" s="55">
        <f>R99/16</f>
        <v>500000</v>
      </c>
    </row>
    <row r="100" spans="1:19" s="1" customFormat="1" ht="16.5">
      <c r="A100" s="12"/>
      <c r="B100" s="53" t="s">
        <v>81</v>
      </c>
      <c r="C100" s="13">
        <v>1</v>
      </c>
      <c r="D100" s="14" t="s">
        <v>22</v>
      </c>
      <c r="E100" s="15" t="s">
        <v>23</v>
      </c>
      <c r="F100" s="39">
        <v>20</v>
      </c>
      <c r="G100" s="15" t="s">
        <v>39</v>
      </c>
      <c r="H100" s="15" t="s">
        <v>23</v>
      </c>
      <c r="I100" s="9">
        <v>4</v>
      </c>
      <c r="J100" s="15" t="s">
        <v>25</v>
      </c>
      <c r="K100" s="15"/>
      <c r="L100" s="15"/>
      <c r="M100" s="15"/>
      <c r="N100" s="15">
        <f>C100*F100*I100</f>
        <v>80</v>
      </c>
      <c r="O100" s="16" t="s">
        <v>40</v>
      </c>
      <c r="P100" s="15">
        <v>25000</v>
      </c>
      <c r="Q100" s="17">
        <f t="shared" si="13"/>
        <v>2000000</v>
      </c>
      <c r="R100" s="17"/>
    </row>
    <row r="101" spans="1:19" s="91" customFormat="1" ht="16.5">
      <c r="A101" s="82"/>
      <c r="B101" s="89"/>
      <c r="C101" s="83"/>
      <c r="D101" s="84"/>
      <c r="E101" s="85"/>
      <c r="F101" s="90"/>
      <c r="G101" s="85"/>
      <c r="H101" s="85"/>
      <c r="I101" s="86"/>
      <c r="J101" s="85"/>
      <c r="K101" s="85"/>
      <c r="L101" s="85"/>
      <c r="M101" s="85"/>
      <c r="N101" s="85"/>
      <c r="O101" s="87"/>
      <c r="P101" s="85"/>
      <c r="Q101" s="88"/>
      <c r="R101" s="88"/>
    </row>
    <row r="102" spans="1:19">
      <c r="B102" s="54" t="s">
        <v>118</v>
      </c>
      <c r="Q102" s="74">
        <f>Q103+Q110+Q127</f>
        <v>45278000</v>
      </c>
      <c r="S102" s="75">
        <f>Q102/16</f>
        <v>2829875</v>
      </c>
    </row>
    <row r="103" spans="1:19">
      <c r="A103" s="56" t="s">
        <v>89</v>
      </c>
      <c r="B103" s="57" t="s">
        <v>90</v>
      </c>
      <c r="N103" s="58"/>
      <c r="P103" s="58"/>
      <c r="Q103" s="59">
        <f>Q104</f>
        <v>25000000</v>
      </c>
      <c r="R103" s="58"/>
      <c r="S103" s="58"/>
    </row>
    <row r="104" spans="1:19">
      <c r="A104" s="60" t="s">
        <v>18</v>
      </c>
      <c r="B104" s="57" t="s">
        <v>91</v>
      </c>
      <c r="N104" s="58"/>
      <c r="P104" s="58"/>
      <c r="Q104" s="61">
        <f>SUM(Q106:Q109)</f>
        <v>25000000</v>
      </c>
      <c r="R104" s="62"/>
      <c r="S104" s="60" t="s">
        <v>92</v>
      </c>
    </row>
    <row r="105" spans="1:19">
      <c r="A105" s="58"/>
      <c r="B105" s="57" t="s">
        <v>93</v>
      </c>
      <c r="N105" s="58"/>
      <c r="P105" s="58"/>
      <c r="Q105" s="58"/>
      <c r="R105" s="58"/>
      <c r="S105" s="58"/>
    </row>
    <row r="106" spans="1:19">
      <c r="A106" s="58"/>
      <c r="B106" s="57" t="s">
        <v>94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325000</v>
      </c>
      <c r="Q106" s="61">
        <f>N106*P106</f>
        <v>5200000</v>
      </c>
      <c r="R106" s="58"/>
      <c r="S106" s="60"/>
    </row>
    <row r="107" spans="1:19">
      <c r="A107" s="58"/>
      <c r="B107" s="57" t="s">
        <v>95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 t="shared" ref="N107:N108" si="14">C107*F107*I107</f>
        <v>16</v>
      </c>
      <c r="P107" s="64">
        <v>225000</v>
      </c>
      <c r="Q107" s="61">
        <f t="shared" ref="Q107:Q117" si="15">N107*P107</f>
        <v>3600000</v>
      </c>
      <c r="R107" s="58"/>
      <c r="S107" s="60"/>
    </row>
    <row r="108" spans="1:19">
      <c r="A108" s="58"/>
      <c r="B108" s="57" t="s">
        <v>96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28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 t="shared" si="14"/>
        <v>16</v>
      </c>
      <c r="P108" s="64">
        <v>200000</v>
      </c>
      <c r="Q108" s="61">
        <f t="shared" si="15"/>
        <v>3200000</v>
      </c>
      <c r="R108" s="58"/>
      <c r="S108" s="60"/>
    </row>
    <row r="109" spans="1:19">
      <c r="A109" s="58"/>
      <c r="B109" s="57" t="s">
        <v>97</v>
      </c>
      <c r="N109" s="63">
        <v>1</v>
      </c>
      <c r="P109" s="64">
        <v>13000000</v>
      </c>
      <c r="Q109" s="61">
        <f t="shared" si="15"/>
        <v>13000000</v>
      </c>
      <c r="R109" s="58"/>
      <c r="S109" s="60"/>
    </row>
    <row r="110" spans="1:19">
      <c r="A110" s="56" t="s">
        <v>98</v>
      </c>
      <c r="B110" s="57" t="s">
        <v>99</v>
      </c>
      <c r="N110" s="58"/>
      <c r="P110" s="58"/>
      <c r="Q110" s="61">
        <f>Q111+Q115+Q118+Q121+Q124</f>
        <v>19978000</v>
      </c>
      <c r="R110" s="58"/>
      <c r="S110" s="58"/>
    </row>
    <row r="111" spans="1:19" s="92" customFormat="1">
      <c r="A111" s="60" t="s">
        <v>18</v>
      </c>
      <c r="B111" s="57" t="s">
        <v>91</v>
      </c>
      <c r="F111" s="93"/>
      <c r="N111" s="58"/>
      <c r="P111" s="58"/>
      <c r="Q111" s="61">
        <f>SUM(Q112:Q114)</f>
        <v>11600000</v>
      </c>
      <c r="R111" s="62"/>
      <c r="S111" s="60" t="s">
        <v>92</v>
      </c>
    </row>
    <row r="112" spans="1:19" s="92" customFormat="1">
      <c r="A112" s="58"/>
      <c r="B112" s="57" t="s">
        <v>93</v>
      </c>
      <c r="F112" s="93"/>
      <c r="N112" s="58"/>
      <c r="P112" s="58"/>
      <c r="Q112" s="58"/>
      <c r="R112" s="58"/>
      <c r="S112" s="58"/>
    </row>
    <row r="113" spans="1:19" s="92" customFormat="1">
      <c r="A113" s="58"/>
      <c r="B113" s="57" t="s">
        <v>100</v>
      </c>
      <c r="C113" s="13">
        <v>16</v>
      </c>
      <c r="D113" s="14" t="s">
        <v>22</v>
      </c>
      <c r="E113" s="15" t="s">
        <v>23</v>
      </c>
      <c r="F113" s="38">
        <v>20</v>
      </c>
      <c r="G113" s="15" t="s">
        <v>114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 t="shared" ref="N113:N114" si="16">C113*F113*I113</f>
        <v>320</v>
      </c>
      <c r="P113" s="64">
        <v>35000</v>
      </c>
      <c r="Q113" s="61">
        <f t="shared" si="15"/>
        <v>11200000</v>
      </c>
      <c r="R113" s="58"/>
      <c r="S113" s="60"/>
    </row>
    <row r="114" spans="1:19" s="92" customFormat="1">
      <c r="A114" s="58"/>
      <c r="B114" s="57" t="s">
        <v>101</v>
      </c>
      <c r="C114" s="13">
        <v>16</v>
      </c>
      <c r="D114" s="14" t="s">
        <v>22</v>
      </c>
      <c r="E114" s="15" t="s">
        <v>23</v>
      </c>
      <c r="F114" s="38">
        <v>1</v>
      </c>
      <c r="G114" s="15" t="s">
        <v>43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 t="shared" si="16"/>
        <v>16</v>
      </c>
      <c r="P114" s="64">
        <v>25000</v>
      </c>
      <c r="Q114" s="61">
        <f t="shared" si="15"/>
        <v>400000</v>
      </c>
      <c r="R114" s="58"/>
      <c r="S114" s="60"/>
    </row>
    <row r="115" spans="1:19" s="92" customFormat="1">
      <c r="A115" s="60" t="s">
        <v>102</v>
      </c>
      <c r="B115" s="57" t="s">
        <v>103</v>
      </c>
      <c r="F115" s="93"/>
      <c r="N115" s="58"/>
      <c r="P115" s="58"/>
      <c r="Q115" s="61">
        <f>Q117</f>
        <v>900000</v>
      </c>
      <c r="R115" s="62"/>
      <c r="S115" s="60" t="s">
        <v>92</v>
      </c>
    </row>
    <row r="116" spans="1:19" s="92" customFormat="1">
      <c r="A116" s="58"/>
      <c r="B116" s="57" t="s">
        <v>93</v>
      </c>
      <c r="F116" s="93"/>
      <c r="N116" s="58"/>
      <c r="P116" s="58"/>
      <c r="Q116" s="58"/>
      <c r="R116" s="58"/>
      <c r="S116" s="58"/>
    </row>
    <row r="117" spans="1:19" s="92" customFormat="1">
      <c r="A117" s="58"/>
      <c r="B117" s="57" t="s">
        <v>104</v>
      </c>
      <c r="C117" s="13">
        <v>3</v>
      </c>
      <c r="D117" s="14" t="s">
        <v>22</v>
      </c>
      <c r="E117" s="15" t="s">
        <v>23</v>
      </c>
      <c r="F117" s="38">
        <v>1</v>
      </c>
      <c r="G117" s="15" t="s">
        <v>43</v>
      </c>
      <c r="H117" s="15" t="s">
        <v>23</v>
      </c>
      <c r="I117" s="9">
        <v>1</v>
      </c>
      <c r="J117" s="15" t="s">
        <v>25</v>
      </c>
      <c r="K117" s="15"/>
      <c r="L117" s="15"/>
      <c r="M117" s="15"/>
      <c r="N117" s="15">
        <f t="shared" ref="N117" si="17">C117*F117*I117</f>
        <v>3</v>
      </c>
      <c r="P117" s="64">
        <v>300000</v>
      </c>
      <c r="Q117" s="61">
        <f t="shared" si="15"/>
        <v>900000</v>
      </c>
      <c r="R117" s="58"/>
      <c r="S117" s="60"/>
    </row>
    <row r="118" spans="1:19" s="92" customFormat="1">
      <c r="A118" s="60" t="s">
        <v>46</v>
      </c>
      <c r="B118" s="57" t="s">
        <v>105</v>
      </c>
      <c r="F118" s="93"/>
      <c r="N118" s="58"/>
      <c r="P118" s="58"/>
      <c r="Q118" s="61">
        <f>Q120</f>
        <v>1000000</v>
      </c>
      <c r="R118" s="62"/>
      <c r="S118" s="60" t="s">
        <v>92</v>
      </c>
    </row>
    <row r="119" spans="1:19" s="92" customFormat="1">
      <c r="A119" s="58"/>
      <c r="B119" s="57" t="s">
        <v>93</v>
      </c>
      <c r="F119" s="93"/>
      <c r="N119" s="58"/>
      <c r="P119" s="58"/>
      <c r="Q119" s="58"/>
      <c r="R119" s="58"/>
      <c r="S119" s="58"/>
    </row>
    <row r="120" spans="1:19" s="92" customFormat="1">
      <c r="A120" s="58"/>
      <c r="B120" s="57" t="s">
        <v>106</v>
      </c>
      <c r="C120" s="13">
        <v>1</v>
      </c>
      <c r="D120" s="14" t="s">
        <v>22</v>
      </c>
      <c r="E120" s="15" t="s">
        <v>23</v>
      </c>
      <c r="F120" s="38">
        <v>20</v>
      </c>
      <c r="G120" s="15" t="s">
        <v>114</v>
      </c>
      <c r="H120" s="15" t="s">
        <v>23</v>
      </c>
      <c r="I120" s="9">
        <v>1</v>
      </c>
      <c r="J120" s="15" t="s">
        <v>25</v>
      </c>
      <c r="K120" s="15"/>
      <c r="L120" s="15"/>
      <c r="M120" s="15"/>
      <c r="N120" s="15">
        <f t="shared" ref="N120" si="18">C120*F120*I120</f>
        <v>20</v>
      </c>
      <c r="P120" s="64">
        <v>50000</v>
      </c>
      <c r="Q120" s="61">
        <f>N120*P120</f>
        <v>1000000</v>
      </c>
      <c r="R120" s="58"/>
      <c r="S120" s="60"/>
    </row>
    <row r="121" spans="1:19" s="92" customFormat="1">
      <c r="A121" s="60" t="s">
        <v>107</v>
      </c>
      <c r="B121" s="57" t="s">
        <v>108</v>
      </c>
      <c r="F121" s="93"/>
      <c r="N121" s="58"/>
      <c r="P121" s="58"/>
      <c r="Q121" s="61">
        <f>Q123</f>
        <v>1678000</v>
      </c>
      <c r="R121" s="62"/>
      <c r="S121" s="60" t="s">
        <v>92</v>
      </c>
    </row>
    <row r="122" spans="1:19" s="92" customFormat="1">
      <c r="A122" s="58"/>
      <c r="B122" s="57" t="s">
        <v>93</v>
      </c>
      <c r="F122" s="93"/>
      <c r="N122" s="58"/>
      <c r="P122" s="58"/>
      <c r="Q122" s="58"/>
      <c r="R122" s="58"/>
      <c r="S122" s="58"/>
    </row>
    <row r="123" spans="1:19" s="92" customFormat="1">
      <c r="A123" s="58"/>
      <c r="B123" s="57" t="s">
        <v>109</v>
      </c>
      <c r="C123" s="13">
        <v>2</v>
      </c>
      <c r="D123" s="14" t="s">
        <v>115</v>
      </c>
      <c r="E123" s="15" t="s">
        <v>23</v>
      </c>
      <c r="F123" s="38">
        <v>1</v>
      </c>
      <c r="G123" s="15" t="s">
        <v>25</v>
      </c>
      <c r="H123" s="15" t="s">
        <v>23</v>
      </c>
      <c r="I123" s="9">
        <v>1</v>
      </c>
      <c r="J123" s="15" t="s">
        <v>25</v>
      </c>
      <c r="K123" s="15"/>
      <c r="L123" s="15"/>
      <c r="M123" s="15"/>
      <c r="N123" s="15">
        <f t="shared" ref="N123" si="19">C123*F123*I123</f>
        <v>2</v>
      </c>
      <c r="P123" s="64">
        <v>839000</v>
      </c>
      <c r="Q123" s="61">
        <f>N123*P123</f>
        <v>1678000</v>
      </c>
      <c r="R123" s="58"/>
      <c r="S123" s="60"/>
    </row>
    <row r="124" spans="1:19" s="92" customFormat="1">
      <c r="A124" s="60" t="s">
        <v>59</v>
      </c>
      <c r="B124" s="57" t="s">
        <v>110</v>
      </c>
      <c r="F124" s="93"/>
      <c r="N124" s="58"/>
      <c r="P124" s="58"/>
      <c r="Q124" s="61">
        <f>Q126</f>
        <v>4800000</v>
      </c>
      <c r="R124" s="62"/>
      <c r="S124" s="60" t="s">
        <v>92</v>
      </c>
    </row>
    <row r="125" spans="1:19" s="92" customFormat="1">
      <c r="A125" s="58"/>
      <c r="B125" s="57" t="s">
        <v>93</v>
      </c>
      <c r="F125" s="93"/>
      <c r="N125" s="58"/>
      <c r="P125" s="58"/>
      <c r="Q125" s="58"/>
      <c r="R125" s="58"/>
      <c r="S125" s="58"/>
    </row>
    <row r="126" spans="1:19" s="92" customFormat="1">
      <c r="A126" s="58"/>
      <c r="B126" s="57" t="s">
        <v>111</v>
      </c>
      <c r="C126" s="13">
        <v>16</v>
      </c>
      <c r="D126" s="14" t="s">
        <v>22</v>
      </c>
      <c r="E126" s="15" t="s">
        <v>23</v>
      </c>
      <c r="F126" s="38">
        <v>1</v>
      </c>
      <c r="G126" s="15" t="s">
        <v>43</v>
      </c>
      <c r="H126" s="15" t="s">
        <v>23</v>
      </c>
      <c r="I126" s="9">
        <v>1</v>
      </c>
      <c r="J126" s="15" t="s">
        <v>25</v>
      </c>
      <c r="K126" s="15"/>
      <c r="L126" s="15"/>
      <c r="M126" s="15"/>
      <c r="N126" s="15">
        <f t="shared" ref="N126" si="20">C126*F126*I126</f>
        <v>16</v>
      </c>
      <c r="P126" s="64">
        <v>300000</v>
      </c>
      <c r="Q126" s="61">
        <f>N126*P126</f>
        <v>4800000</v>
      </c>
      <c r="R126" s="58"/>
      <c r="S126" s="60"/>
    </row>
    <row r="127" spans="1:19" s="92" customFormat="1">
      <c r="A127" s="56"/>
      <c r="B127" s="57" t="s">
        <v>112</v>
      </c>
      <c r="F127" s="93"/>
      <c r="N127" s="58"/>
      <c r="P127" s="58"/>
      <c r="Q127" s="59">
        <f>Q128</f>
        <v>300000</v>
      </c>
      <c r="R127" s="58"/>
      <c r="S127" s="58"/>
    </row>
    <row r="128" spans="1:19" s="92" customFormat="1">
      <c r="A128" s="60" t="s">
        <v>18</v>
      </c>
      <c r="B128" s="57" t="s">
        <v>91</v>
      </c>
      <c r="F128" s="93"/>
      <c r="N128" s="58"/>
      <c r="P128" s="58"/>
      <c r="Q128" s="61">
        <f>Q130</f>
        <v>300000</v>
      </c>
      <c r="R128" s="62"/>
      <c r="S128" s="60" t="s">
        <v>92</v>
      </c>
    </row>
    <row r="129" spans="1:19" s="92" customFormat="1">
      <c r="A129" s="58"/>
      <c r="B129" s="57" t="s">
        <v>93</v>
      </c>
      <c r="F129" s="93"/>
      <c r="N129" s="58"/>
      <c r="P129" s="58"/>
      <c r="Q129" s="58"/>
      <c r="R129" s="58"/>
      <c r="S129" s="58"/>
    </row>
    <row r="130" spans="1:19" s="92" customFormat="1">
      <c r="A130" s="58"/>
      <c r="B130" s="57" t="s">
        <v>113</v>
      </c>
      <c r="C130" s="13">
        <v>1</v>
      </c>
      <c r="D130" s="14" t="s">
        <v>116</v>
      </c>
      <c r="E130" s="15" t="s">
        <v>23</v>
      </c>
      <c r="F130" s="38">
        <v>1</v>
      </c>
      <c r="G130" s="15" t="s">
        <v>117</v>
      </c>
      <c r="H130" s="15" t="s">
        <v>23</v>
      </c>
      <c r="I130" s="9">
        <v>1</v>
      </c>
      <c r="J130" s="15" t="s">
        <v>25</v>
      </c>
      <c r="K130" s="15"/>
      <c r="L130" s="15"/>
      <c r="M130" s="15"/>
      <c r="N130" s="15">
        <f t="shared" ref="N130" si="21">C130*F130*I130</f>
        <v>1</v>
      </c>
      <c r="P130" s="64">
        <v>300000</v>
      </c>
      <c r="Q130" s="61">
        <f>N130*P130</f>
        <v>300000</v>
      </c>
      <c r="R130" s="58"/>
      <c r="S130" s="60"/>
    </row>
  </sheetData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0"/>
  <sheetViews>
    <sheetView topLeftCell="A4" workbookViewId="0">
      <selection activeCell="A7" sqref="A7:J71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8" width="3" bestFit="1" customWidth="1"/>
    <col min="9" max="9" width="3.85546875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</cols>
  <sheetData>
    <row r="1" spans="1:19" s="34" customFormat="1" ht="16.5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145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1107100000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420440000</v>
      </c>
      <c r="R8" s="9">
        <f>Q8/16</f>
        <v>26277500</v>
      </c>
      <c r="S8" s="36">
        <f>Q8/4</f>
        <v>105110000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279320000</v>
      </c>
      <c r="R9" s="15"/>
      <c r="S9" s="36">
        <f>S8/16</f>
        <v>6569375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4</v>
      </c>
      <c r="J11" s="15" t="s">
        <v>25</v>
      </c>
      <c r="K11" s="15"/>
      <c r="L11" s="15"/>
      <c r="M11" s="15"/>
      <c r="N11" s="15">
        <f t="shared" ref="N11:N16" si="0">C11*F11*I11</f>
        <v>64</v>
      </c>
      <c r="O11" s="16" t="s">
        <v>26</v>
      </c>
      <c r="P11" s="15">
        <v>200000</v>
      </c>
      <c r="Q11" s="17">
        <f t="shared" ref="Q11:Q19" si="1">P11*N11</f>
        <v>12800000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4</v>
      </c>
      <c r="J12" s="15" t="s">
        <v>25</v>
      </c>
      <c r="K12" s="15"/>
      <c r="L12" s="15"/>
      <c r="M12" s="15"/>
      <c r="N12" s="15">
        <f t="shared" si="0"/>
        <v>64</v>
      </c>
      <c r="O12" s="16" t="s">
        <v>28</v>
      </c>
      <c r="P12" s="15">
        <v>250000</v>
      </c>
      <c r="Q12" s="17">
        <f t="shared" si="1"/>
        <v>16000000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4</v>
      </c>
      <c r="J13" s="15" t="s">
        <v>25</v>
      </c>
      <c r="K13" s="15"/>
      <c r="L13" s="15"/>
      <c r="M13" s="15"/>
      <c r="N13" s="15">
        <f t="shared" si="0"/>
        <v>64</v>
      </c>
      <c r="O13" s="16" t="s">
        <v>30</v>
      </c>
      <c r="P13" s="15">
        <v>250000</v>
      </c>
      <c r="Q13" s="17">
        <f t="shared" si="1"/>
        <v>16000000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4</v>
      </c>
      <c r="J14" s="15" t="s">
        <v>25</v>
      </c>
      <c r="K14" s="15"/>
      <c r="L14" s="15"/>
      <c r="M14" s="15"/>
      <c r="N14" s="15">
        <f t="shared" si="0"/>
        <v>64</v>
      </c>
      <c r="O14" s="16" t="s">
        <v>32</v>
      </c>
      <c r="P14" s="15">
        <v>450000</v>
      </c>
      <c r="Q14" s="17">
        <f t="shared" si="1"/>
        <v>28800000</v>
      </c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4</v>
      </c>
      <c r="J15" s="15" t="s">
        <v>25</v>
      </c>
      <c r="K15" s="15"/>
      <c r="L15" s="15"/>
      <c r="M15" s="15"/>
      <c r="N15" s="15">
        <f t="shared" si="0"/>
        <v>64</v>
      </c>
      <c r="O15" s="16" t="s">
        <v>32</v>
      </c>
      <c r="P15" s="15">
        <v>350000</v>
      </c>
      <c r="Q15" s="17"/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4</v>
      </c>
      <c r="J16" s="15" t="s">
        <v>25</v>
      </c>
      <c r="K16" s="15"/>
      <c r="L16" s="15"/>
      <c r="M16" s="15"/>
      <c r="N16" s="15">
        <f t="shared" si="0"/>
        <v>64</v>
      </c>
      <c r="O16" s="16" t="s">
        <v>26</v>
      </c>
      <c r="P16" s="15">
        <v>300000</v>
      </c>
      <c r="Q16" s="17">
        <f t="shared" si="1"/>
        <v>19200000</v>
      </c>
      <c r="R16" s="17"/>
    </row>
    <row r="17" spans="1:18" s="34" customFormat="1" ht="16.5">
      <c r="A17" s="12"/>
      <c r="B17" s="18" t="s">
        <v>146</v>
      </c>
      <c r="C17" s="102">
        <v>1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1</v>
      </c>
      <c r="O17" s="16" t="s">
        <v>25</v>
      </c>
      <c r="P17" s="20">
        <v>25000000</v>
      </c>
      <c r="Q17" s="17">
        <f t="shared" si="1"/>
        <v>25000000</v>
      </c>
      <c r="R17" s="17" t="s">
        <v>36</v>
      </c>
    </row>
    <row r="18" spans="1:18" s="34" customFormat="1" ht="16.5">
      <c r="A18" s="12"/>
      <c r="B18" s="18" t="s">
        <v>147</v>
      </c>
      <c r="C18" s="19">
        <v>3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3</v>
      </c>
      <c r="O18" s="16" t="s">
        <v>25</v>
      </c>
      <c r="P18" s="20">
        <v>20000000</v>
      </c>
      <c r="Q18" s="17">
        <f t="shared" si="1"/>
        <v>60000000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148</v>
      </c>
      <c r="C21" s="13">
        <v>16</v>
      </c>
      <c r="D21" s="14" t="s">
        <v>22</v>
      </c>
      <c r="E21" s="15" t="s">
        <v>23</v>
      </c>
      <c r="F21" s="39">
        <f>320/8</f>
        <v>40</v>
      </c>
      <c r="G21" s="15" t="s">
        <v>39</v>
      </c>
      <c r="H21" s="15" t="s">
        <v>23</v>
      </c>
      <c r="I21" s="9">
        <v>1</v>
      </c>
      <c r="J21" s="15" t="s">
        <v>25</v>
      </c>
      <c r="K21" s="15"/>
      <c r="L21" s="15"/>
      <c r="M21" s="15"/>
      <c r="N21" s="15">
        <f>C21*F21*I21</f>
        <v>640</v>
      </c>
      <c r="O21" s="16" t="s">
        <v>40</v>
      </c>
      <c r="P21" s="15">
        <v>40000</v>
      </c>
      <c r="Q21" s="17">
        <f>P21*N21</f>
        <v>25600000</v>
      </c>
      <c r="R21" s="17" t="s">
        <v>41</v>
      </c>
    </row>
    <row r="22" spans="1:18" s="34" customFormat="1" ht="16.5">
      <c r="A22" s="12"/>
      <c r="B22" s="18" t="s">
        <v>149</v>
      </c>
      <c r="C22" s="13">
        <v>16</v>
      </c>
      <c r="D22" s="14" t="s">
        <v>22</v>
      </c>
      <c r="E22" s="15" t="s">
        <v>23</v>
      </c>
      <c r="F22" s="39">
        <f>300/8</f>
        <v>37.5</v>
      </c>
      <c r="G22" s="15" t="s">
        <v>39</v>
      </c>
      <c r="H22" s="15" t="s">
        <v>23</v>
      </c>
      <c r="I22" s="9">
        <v>3</v>
      </c>
      <c r="J22" s="15" t="s">
        <v>25</v>
      </c>
      <c r="K22" s="15"/>
      <c r="L22" s="15"/>
      <c r="M22" s="15"/>
      <c r="N22" s="15">
        <f>C22*F22*I22</f>
        <v>1800</v>
      </c>
      <c r="O22" s="16" t="s">
        <v>40</v>
      </c>
      <c r="P22" s="15">
        <v>40000</v>
      </c>
      <c r="Q22" s="17">
        <f>P22*N22</f>
        <v>72000000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4</v>
      </c>
      <c r="J23" s="15" t="s">
        <v>25</v>
      </c>
      <c r="K23" s="15"/>
      <c r="L23" s="15"/>
      <c r="M23" s="15"/>
      <c r="N23" s="15">
        <f>C23*F23*I23</f>
        <v>64</v>
      </c>
      <c r="O23" s="16" t="s">
        <v>43</v>
      </c>
      <c r="P23" s="15">
        <v>30000</v>
      </c>
      <c r="Q23" s="17">
        <f>P23*N23</f>
        <v>1920000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7">
        <v>4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4</v>
      </c>
      <c r="O25" s="16" t="s">
        <v>25</v>
      </c>
      <c r="P25" s="15">
        <v>500000</v>
      </c>
      <c r="Q25" s="17">
        <f>P25*N25</f>
        <v>2000000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320000</v>
      </c>
      <c r="R26" s="15"/>
    </row>
    <row r="27" spans="1:18" s="34" customFormat="1" ht="16.5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>
        <v>1</v>
      </c>
      <c r="G27" s="15" t="s">
        <v>25</v>
      </c>
      <c r="H27" s="15" t="s">
        <v>23</v>
      </c>
      <c r="I27" s="9">
        <v>4</v>
      </c>
      <c r="J27" s="15" t="s">
        <v>25</v>
      </c>
      <c r="K27" s="15"/>
      <c r="L27" s="15"/>
      <c r="M27" s="15"/>
      <c r="N27" s="15">
        <f t="shared" ref="N27:N28" si="2">C27*F27</f>
        <v>16</v>
      </c>
      <c r="O27" s="16" t="s">
        <v>26</v>
      </c>
      <c r="P27" s="15">
        <v>20000</v>
      </c>
      <c r="Q27" s="17">
        <f t="shared" ref="Q27:Q28" si="3">P27*N27</f>
        <v>320000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 t="shared" si="2"/>
        <v>48</v>
      </c>
      <c r="O28" s="16" t="s">
        <v>26</v>
      </c>
      <c r="P28" s="15"/>
      <c r="Q28" s="17">
        <f t="shared" si="3"/>
        <v>0</v>
      </c>
      <c r="R28" s="17"/>
    </row>
    <row r="29" spans="1:18" s="34" customFormat="1" ht="16.5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16000000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7">
        <v>4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80</v>
      </c>
      <c r="O30" s="16" t="s">
        <v>55</v>
      </c>
      <c r="P30" s="15">
        <v>100000</v>
      </c>
      <c r="Q30" s="17">
        <f>P30*N30</f>
        <v>8000000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7">
        <v>4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80</v>
      </c>
      <c r="O31" s="16" t="s">
        <v>55</v>
      </c>
      <c r="P31" s="15">
        <v>100000</v>
      </c>
      <c r="Q31" s="17">
        <f>P31*N31</f>
        <v>8000000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0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140000</v>
      </c>
      <c r="Q32" s="17">
        <f>P32*N32</f>
        <v>0</v>
      </c>
      <c r="R32" s="17"/>
    </row>
    <row r="33" spans="1:21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1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21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124800000</v>
      </c>
      <c r="R34" s="15"/>
    </row>
    <row r="35" spans="1:21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f>F21</f>
        <v>40</v>
      </c>
      <c r="G35" s="15" t="s">
        <v>39</v>
      </c>
      <c r="H35" s="15" t="s">
        <v>23</v>
      </c>
      <c r="I35" s="9">
        <v>4</v>
      </c>
      <c r="J35" s="15" t="s">
        <v>25</v>
      </c>
      <c r="K35" s="15"/>
      <c r="L35" s="15"/>
      <c r="M35" s="15"/>
      <c r="N35" s="15">
        <f>C35*F35*I35</f>
        <v>2560</v>
      </c>
      <c r="O35" s="16" t="s">
        <v>40</v>
      </c>
      <c r="P35" s="15">
        <v>25000</v>
      </c>
      <c r="Q35" s="17">
        <f>P35*N35</f>
        <v>64000000</v>
      </c>
      <c r="R35" s="17"/>
    </row>
    <row r="36" spans="1:21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38</v>
      </c>
      <c r="G36" s="15" t="s">
        <v>39</v>
      </c>
      <c r="H36" s="15" t="s">
        <v>23</v>
      </c>
      <c r="I36" s="9">
        <v>4</v>
      </c>
      <c r="J36" s="15" t="s">
        <v>25</v>
      </c>
      <c r="K36" s="15"/>
      <c r="L36" s="15"/>
      <c r="M36" s="15"/>
      <c r="N36" s="15">
        <f>C36*F36*I36</f>
        <v>2432</v>
      </c>
      <c r="O36" s="16" t="s">
        <v>40</v>
      </c>
      <c r="P36" s="15">
        <v>25000</v>
      </c>
      <c r="Q36" s="17">
        <f>P36*N36</f>
        <v>60800000</v>
      </c>
      <c r="R36" s="17"/>
    </row>
    <row r="37" spans="1:21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21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>
        <f>Q39+Q56+Q59+Q64</f>
        <v>467920000</v>
      </c>
      <c r="R38" s="9">
        <f>Q38/16</f>
        <v>29245000</v>
      </c>
    </row>
    <row r="39" spans="1:21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347600000</v>
      </c>
      <c r="R39" s="15"/>
      <c r="T39" s="1">
        <v>5</v>
      </c>
      <c r="U39" s="1">
        <v>7</v>
      </c>
    </row>
    <row r="40" spans="1:21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  <c r="T40" s="1">
        <v>5</v>
      </c>
      <c r="U40" s="1">
        <v>7</v>
      </c>
    </row>
    <row r="41" spans="1:21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ref="N41:N46" si="4">C41*F41*I41</f>
        <v>32</v>
      </c>
      <c r="O41" s="16" t="s">
        <v>26</v>
      </c>
      <c r="P41" s="15">
        <v>200000</v>
      </c>
      <c r="Q41" s="17">
        <f t="shared" ref="Q41:Q49" si="5">P41*N41</f>
        <v>6400000</v>
      </c>
      <c r="R41" s="17"/>
      <c r="T41" s="1">
        <v>5</v>
      </c>
      <c r="U41" s="1">
        <v>7</v>
      </c>
    </row>
    <row r="42" spans="1:21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4"/>
        <v>32</v>
      </c>
      <c r="O42" s="16" t="s">
        <v>28</v>
      </c>
      <c r="P42" s="15">
        <v>250000</v>
      </c>
      <c r="Q42" s="17">
        <f t="shared" si="5"/>
        <v>8000000</v>
      </c>
      <c r="R42" s="17"/>
      <c r="T42" s="1">
        <v>5</v>
      </c>
      <c r="U42" s="1">
        <v>7</v>
      </c>
    </row>
    <row r="43" spans="1:21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4"/>
        <v>32</v>
      </c>
      <c r="O43" s="16" t="s">
        <v>30</v>
      </c>
      <c r="P43" s="15">
        <v>250000</v>
      </c>
      <c r="Q43" s="17">
        <f t="shared" si="5"/>
        <v>8000000</v>
      </c>
      <c r="R43" s="17"/>
      <c r="T43" s="1">
        <v>5</v>
      </c>
      <c r="U43" s="1">
        <v>7</v>
      </c>
    </row>
    <row r="44" spans="1:21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4"/>
        <v>32</v>
      </c>
      <c r="O44" s="16" t="s">
        <v>32</v>
      </c>
      <c r="P44" s="15">
        <v>450000</v>
      </c>
      <c r="Q44" s="17">
        <f t="shared" si="5"/>
        <v>14400000</v>
      </c>
      <c r="R44" s="17"/>
      <c r="T44" s="1">
        <v>5</v>
      </c>
      <c r="U44" s="1">
        <v>7</v>
      </c>
    </row>
    <row r="45" spans="1:21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4"/>
        <v>32</v>
      </c>
      <c r="O45" s="16" t="s">
        <v>32</v>
      </c>
      <c r="P45" s="15">
        <v>350000</v>
      </c>
      <c r="Q45" s="17"/>
      <c r="R45" s="17"/>
      <c r="T45" s="1">
        <v>5</v>
      </c>
      <c r="U45" s="1">
        <v>7</v>
      </c>
    </row>
    <row r="46" spans="1:21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4"/>
        <v>32</v>
      </c>
      <c r="O46" s="16" t="s">
        <v>26</v>
      </c>
      <c r="P46" s="15">
        <v>300000</v>
      </c>
      <c r="Q46" s="17">
        <f t="shared" si="5"/>
        <v>9600000</v>
      </c>
      <c r="R46" s="17"/>
      <c r="T46" s="1">
        <v>3</v>
      </c>
      <c r="U46" s="1">
        <v>3</v>
      </c>
    </row>
    <row r="47" spans="1:21" s="1" customFormat="1" ht="16.5">
      <c r="A47" s="12"/>
      <c r="B47" s="18" t="s">
        <v>146</v>
      </c>
      <c r="C47" s="102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25000000</v>
      </c>
      <c r="Q47" s="17">
        <f t="shared" si="5"/>
        <v>25000000</v>
      </c>
      <c r="R47" s="17" t="s">
        <v>36</v>
      </c>
      <c r="T47" s="1">
        <f>SUM(T39:T46)</f>
        <v>38</v>
      </c>
      <c r="U47" s="1">
        <f>SUM(U39:U46)</f>
        <v>52</v>
      </c>
    </row>
    <row r="48" spans="1:21" s="1" customFormat="1" ht="16.5">
      <c r="A48" s="12"/>
      <c r="B48" s="18" t="s">
        <v>147</v>
      </c>
      <c r="C48" s="102">
        <v>1</v>
      </c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1</v>
      </c>
      <c r="O48" s="16" t="s">
        <v>25</v>
      </c>
      <c r="P48" s="20">
        <v>20000000</v>
      </c>
      <c r="Q48" s="17">
        <f t="shared" si="5"/>
        <v>20000000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5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150</v>
      </c>
      <c r="C51" s="13">
        <v>16</v>
      </c>
      <c r="D51" s="14" t="s">
        <v>22</v>
      </c>
      <c r="E51" s="15" t="s">
        <v>23</v>
      </c>
      <c r="F51" s="39">
        <v>54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864</v>
      </c>
      <c r="O51" s="16" t="s">
        <v>40</v>
      </c>
      <c r="P51" s="15">
        <v>150000</v>
      </c>
      <c r="Q51" s="17">
        <f>P51*N51</f>
        <v>129600000</v>
      </c>
      <c r="R51" s="17" t="s">
        <v>65</v>
      </c>
    </row>
    <row r="52" spans="1:18" s="1" customFormat="1" ht="16.5">
      <c r="A52" s="12"/>
      <c r="B52" s="18" t="s">
        <v>151</v>
      </c>
      <c r="C52" s="13">
        <v>16</v>
      </c>
      <c r="D52" s="14" t="s">
        <v>22</v>
      </c>
      <c r="E52" s="15" t="s">
        <v>23</v>
      </c>
      <c r="F52" s="39">
        <v>52</v>
      </c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832</v>
      </c>
      <c r="O52" s="16" t="s">
        <v>40</v>
      </c>
      <c r="P52" s="15">
        <v>150000</v>
      </c>
      <c r="Q52" s="17">
        <f>P52*N52</f>
        <v>124800000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2</v>
      </c>
      <c r="J53" s="15" t="s">
        <v>25</v>
      </c>
      <c r="K53" s="15"/>
      <c r="L53" s="15"/>
      <c r="M53" s="15"/>
      <c r="N53" s="15">
        <f>C53*F53*I53</f>
        <v>32</v>
      </c>
      <c r="O53" s="16" t="s">
        <v>43</v>
      </c>
      <c r="P53" s="15">
        <v>25000</v>
      </c>
      <c r="Q53" s="17">
        <f>P53*N53</f>
        <v>800000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7">
        <v>2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2</v>
      </c>
      <c r="O55" s="16" t="s">
        <v>25</v>
      </c>
      <c r="P55" s="15">
        <v>500000</v>
      </c>
      <c r="Q55" s="17">
        <f>P55*N55</f>
        <v>1000000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2</v>
      </c>
      <c r="J57" s="15" t="s">
        <v>25</v>
      </c>
      <c r="K57" s="15"/>
      <c r="L57" s="15"/>
      <c r="M57" s="15"/>
      <c r="N57" s="15">
        <f t="shared" ref="N57:N58" si="6">C57*F57</f>
        <v>16</v>
      </c>
      <c r="O57" s="16" t="s">
        <v>26</v>
      </c>
      <c r="P57" s="15">
        <v>20000</v>
      </c>
      <c r="Q57" s="17">
        <f t="shared" ref="Q57:Q58" si="7"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2</v>
      </c>
      <c r="J58" s="15" t="s">
        <v>25</v>
      </c>
      <c r="K58" s="15"/>
      <c r="L58" s="15"/>
      <c r="M58" s="15"/>
      <c r="N58" s="15">
        <f t="shared" si="6"/>
        <v>48</v>
      </c>
      <c r="O58" s="16" t="s">
        <v>26</v>
      </c>
      <c r="P58" s="15"/>
      <c r="Q58" s="17">
        <f t="shared" si="7"/>
        <v>0</v>
      </c>
      <c r="R58" s="17"/>
    </row>
    <row r="59" spans="1:18" s="1" customFormat="1" ht="16.5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8000000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7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7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40</v>
      </c>
      <c r="O61" s="16" t="s">
        <v>55</v>
      </c>
      <c r="P61" s="15">
        <v>100000</v>
      </c>
      <c r="Q61" s="17">
        <f>P61*N61</f>
        <v>4000000</v>
      </c>
      <c r="R61" s="17"/>
    </row>
    <row r="62" spans="1:18" s="1" customFormat="1" ht="16.5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140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16.5">
      <c r="A63" s="12"/>
      <c r="B63" s="18" t="s">
        <v>58</v>
      </c>
      <c r="C63" s="19"/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112000000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2</v>
      </c>
      <c r="J65" s="15" t="s">
        <v>25</v>
      </c>
      <c r="K65" s="15"/>
      <c r="L65" s="15"/>
      <c r="M65" s="15"/>
      <c r="N65" s="15">
        <f>C65*F65*I65</f>
        <v>32</v>
      </c>
      <c r="O65" s="16" t="s">
        <v>70</v>
      </c>
      <c r="P65" s="15">
        <v>3000000</v>
      </c>
      <c r="Q65" s="17">
        <f>P65*N65</f>
        <v>96000000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7">
        <v>2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32</v>
      </c>
      <c r="O66" s="16" t="s">
        <v>26</v>
      </c>
      <c r="P66" s="15">
        <v>500000</v>
      </c>
      <c r="Q66" s="17">
        <f>P66*N66</f>
        <v>16000000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>
        <f>Q69+Q85+Q88+Q97+Q83</f>
        <v>218740000</v>
      </c>
      <c r="R68" s="9">
        <f>Q68/4</f>
        <v>54685000</v>
      </c>
      <c r="S68" s="55">
        <f>R68/16</f>
        <v>3417812.5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SUM(Q71:Q82)</f>
        <v>145300000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>
        <v>4</v>
      </c>
      <c r="J71" s="15" t="s">
        <v>25</v>
      </c>
      <c r="K71" s="15"/>
      <c r="L71" s="15"/>
      <c r="M71" s="15"/>
      <c r="N71" s="15">
        <f>C71*F71*I71</f>
        <v>64</v>
      </c>
      <c r="O71" s="16" t="s">
        <v>26</v>
      </c>
      <c r="P71" s="15">
        <v>200000</v>
      </c>
      <c r="Q71" s="17">
        <f t="shared" ref="Q71:Q76" si="8">P71*N71</f>
        <v>12800000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4</v>
      </c>
      <c r="J72" s="15" t="s">
        <v>25</v>
      </c>
      <c r="K72" s="15"/>
      <c r="L72" s="15"/>
      <c r="M72" s="15"/>
      <c r="N72" s="15">
        <f>C72*F72*I72</f>
        <v>64</v>
      </c>
      <c r="O72" s="16" t="s">
        <v>28</v>
      </c>
      <c r="P72" s="15">
        <v>250000</v>
      </c>
      <c r="Q72" s="17">
        <f t="shared" si="8"/>
        <v>16000000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4</v>
      </c>
      <c r="J73" s="15" t="s">
        <v>25</v>
      </c>
      <c r="K73" s="15"/>
      <c r="L73" s="15"/>
      <c r="M73" s="15"/>
      <c r="N73" s="15">
        <f>C73*F73*I73</f>
        <v>64</v>
      </c>
      <c r="O73" s="16" t="s">
        <v>26</v>
      </c>
      <c r="P73" s="15">
        <v>300000</v>
      </c>
      <c r="Q73" s="17">
        <f t="shared" si="8"/>
        <v>19200000</v>
      </c>
      <c r="R73" s="17"/>
    </row>
    <row r="74" spans="1:19" s="1" customFormat="1" ht="16.5">
      <c r="A74" s="12"/>
      <c r="B74" s="18" t="s">
        <v>152</v>
      </c>
      <c r="C74" s="102">
        <v>4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7">
        <f>C74</f>
        <v>4</v>
      </c>
      <c r="O74" s="16" t="s">
        <v>25</v>
      </c>
      <c r="P74" s="20">
        <v>11000000</v>
      </c>
      <c r="Q74" s="17">
        <f t="shared" si="8"/>
        <v>44000000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8"/>
        <v>0</v>
      </c>
      <c r="R75" s="17" t="s">
        <v>36</v>
      </c>
    </row>
    <row r="76" spans="1:19" s="1" customFormat="1" ht="16.5">
      <c r="A76" s="12"/>
      <c r="B76" s="18" t="s">
        <v>35</v>
      </c>
      <c r="C76" s="19"/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0</v>
      </c>
      <c r="O76" s="16" t="s">
        <v>25</v>
      </c>
      <c r="P76" s="20">
        <v>0</v>
      </c>
      <c r="Q76" s="17">
        <f t="shared" si="8"/>
        <v>0</v>
      </c>
      <c r="R76" s="17" t="s">
        <v>36</v>
      </c>
    </row>
    <row r="77" spans="1:19" s="1" customFormat="1" ht="16.5">
      <c r="A77" s="12"/>
      <c r="B77" s="18" t="s">
        <v>37</v>
      </c>
      <c r="C77" s="13"/>
      <c r="D77" s="14"/>
      <c r="E77" s="15"/>
      <c r="F77" s="38"/>
      <c r="G77" s="15"/>
      <c r="H77" s="15"/>
      <c r="I77" s="9"/>
      <c r="J77" s="15"/>
      <c r="K77" s="15"/>
      <c r="L77" s="15"/>
      <c r="M77" s="15"/>
      <c r="N77" s="15"/>
      <c r="O77" s="16"/>
      <c r="P77" s="15"/>
      <c r="Q77" s="15"/>
      <c r="R77" s="15"/>
    </row>
    <row r="78" spans="1:19" s="1" customFormat="1" ht="16.5">
      <c r="A78" s="12"/>
      <c r="B78" s="18" t="s">
        <v>153</v>
      </c>
      <c r="C78" s="13">
        <v>16</v>
      </c>
      <c r="D78" s="14" t="s">
        <v>22</v>
      </c>
      <c r="E78" s="15" t="s">
        <v>23</v>
      </c>
      <c r="F78" s="39">
        <f>160/8</f>
        <v>20</v>
      </c>
      <c r="G78" s="15" t="s">
        <v>39</v>
      </c>
      <c r="H78" s="15" t="s">
        <v>23</v>
      </c>
      <c r="I78" s="9">
        <v>4</v>
      </c>
      <c r="J78" s="15" t="s">
        <v>25</v>
      </c>
      <c r="K78" s="15"/>
      <c r="L78" s="15"/>
      <c r="M78" s="15"/>
      <c r="N78" s="15">
        <f>C78*F78*I78</f>
        <v>1280</v>
      </c>
      <c r="O78" s="16" t="s">
        <v>40</v>
      </c>
      <c r="P78" s="15">
        <v>40000</v>
      </c>
      <c r="Q78" s="17">
        <f>P78*N78</f>
        <v>51200000</v>
      </c>
      <c r="R78" s="17" t="s">
        <v>41</v>
      </c>
    </row>
    <row r="79" spans="1:19" s="1" customFormat="1" ht="16.5">
      <c r="A79" s="12"/>
      <c r="B79" s="18" t="s">
        <v>38</v>
      </c>
      <c r="C79" s="13">
        <v>16</v>
      </c>
      <c r="D79" s="14" t="s">
        <v>22</v>
      </c>
      <c r="E79" s="15" t="s">
        <v>23</v>
      </c>
      <c r="F79" s="39"/>
      <c r="G79" s="15" t="s">
        <v>39</v>
      </c>
      <c r="H79" s="15" t="s">
        <v>23</v>
      </c>
      <c r="I79" s="9">
        <v>0</v>
      </c>
      <c r="J79" s="15" t="s">
        <v>25</v>
      </c>
      <c r="K79" s="15"/>
      <c r="L79" s="15"/>
      <c r="M79" s="15"/>
      <c r="N79" s="15">
        <f>C79*F79*I79</f>
        <v>0</v>
      </c>
      <c r="O79" s="16" t="s">
        <v>40</v>
      </c>
      <c r="P79" s="15">
        <v>40000</v>
      </c>
      <c r="Q79" s="17">
        <f>P79*N79</f>
        <v>0</v>
      </c>
      <c r="R79" s="17" t="s">
        <v>41</v>
      </c>
    </row>
    <row r="80" spans="1:19" s="1" customFormat="1" ht="16.5">
      <c r="A80" s="12"/>
      <c r="B80" s="18" t="s">
        <v>42</v>
      </c>
      <c r="C80" s="13">
        <v>16</v>
      </c>
      <c r="D80" s="14" t="s">
        <v>22</v>
      </c>
      <c r="E80" s="15" t="s">
        <v>23</v>
      </c>
      <c r="F80" s="38">
        <v>1</v>
      </c>
      <c r="G80" s="15" t="s">
        <v>43</v>
      </c>
      <c r="H80" s="15" t="s">
        <v>23</v>
      </c>
      <c r="I80" s="9">
        <v>4</v>
      </c>
      <c r="J80" s="15" t="s">
        <v>25</v>
      </c>
      <c r="K80" s="15"/>
      <c r="L80" s="15"/>
      <c r="M80" s="15"/>
      <c r="N80" s="15">
        <f>C80*F80*I80</f>
        <v>64</v>
      </c>
      <c r="O80" s="16" t="s">
        <v>43</v>
      </c>
      <c r="P80" s="15">
        <v>25000</v>
      </c>
      <c r="Q80" s="17">
        <f>P80*N86</f>
        <v>1600000</v>
      </c>
      <c r="R80" s="17"/>
    </row>
    <row r="81" spans="1:18" s="1" customFormat="1" ht="16.5">
      <c r="A81" s="12"/>
      <c r="B81" s="18" t="s">
        <v>44</v>
      </c>
      <c r="C81" s="13"/>
      <c r="D81" s="14"/>
      <c r="E81" s="15"/>
      <c r="F81" s="38"/>
      <c r="G81" s="15"/>
      <c r="H81" s="15"/>
      <c r="I81" s="9"/>
      <c r="J81" s="15"/>
      <c r="K81" s="15"/>
      <c r="L81" s="15"/>
      <c r="M81" s="15"/>
      <c r="N81" s="15"/>
      <c r="O81" s="16"/>
      <c r="P81" s="15"/>
      <c r="Q81" s="15"/>
      <c r="R81" s="15"/>
    </row>
    <row r="82" spans="1:18" s="1" customFormat="1" ht="16.5">
      <c r="A82" s="12"/>
      <c r="B82" s="18" t="s">
        <v>45</v>
      </c>
      <c r="C82" s="13">
        <v>1</v>
      </c>
      <c r="D82" s="14" t="s">
        <v>25</v>
      </c>
      <c r="E82" s="15"/>
      <c r="F82" s="38"/>
      <c r="G82" s="15"/>
      <c r="H82" s="15"/>
      <c r="I82" s="9"/>
      <c r="J82" s="15"/>
      <c r="K82" s="15"/>
      <c r="L82" s="15"/>
      <c r="M82" s="15"/>
      <c r="N82" s="13">
        <f>C82</f>
        <v>1</v>
      </c>
      <c r="O82" s="16" t="s">
        <v>25</v>
      </c>
      <c r="P82" s="15">
        <v>500000</v>
      </c>
      <c r="Q82" s="17">
        <f>P82*N82</f>
        <v>500000</v>
      </c>
      <c r="R82" s="17"/>
    </row>
    <row r="83" spans="1:18" s="1" customFormat="1" ht="16.5">
      <c r="A83" s="94" t="s">
        <v>102</v>
      </c>
      <c r="B83" s="69" t="s">
        <v>103</v>
      </c>
      <c r="C83" s="70"/>
      <c r="D83" s="70"/>
      <c r="E83" s="70"/>
      <c r="F83" s="71"/>
      <c r="G83" s="70"/>
      <c r="H83" s="70"/>
      <c r="I83" s="70"/>
      <c r="J83" s="70"/>
      <c r="K83" s="70"/>
      <c r="L83" s="70"/>
      <c r="M83" s="70"/>
      <c r="N83" s="72"/>
      <c r="O83" s="70"/>
      <c r="P83" s="72"/>
      <c r="Q83" s="73">
        <f>Q84</f>
        <v>3600000</v>
      </c>
      <c r="R83" s="17"/>
    </row>
    <row r="84" spans="1:18" s="1" customFormat="1" ht="16.5">
      <c r="A84" s="67"/>
      <c r="B84" s="65" t="s">
        <v>104</v>
      </c>
      <c r="C84" s="76">
        <v>3</v>
      </c>
      <c r="D84" s="77" t="s">
        <v>22</v>
      </c>
      <c r="E84" s="78" t="s">
        <v>23</v>
      </c>
      <c r="F84" s="79">
        <v>1</v>
      </c>
      <c r="G84" s="78" t="s">
        <v>116</v>
      </c>
      <c r="H84" s="78" t="s">
        <v>23</v>
      </c>
      <c r="I84" s="80">
        <v>4</v>
      </c>
      <c r="J84" s="78" t="s">
        <v>25</v>
      </c>
      <c r="K84" s="78"/>
      <c r="L84" s="78"/>
      <c r="M84" s="78"/>
      <c r="N84" s="78">
        <f t="shared" ref="N84" si="9">C84*F84*I84</f>
        <v>12</v>
      </c>
      <c r="O84" s="66"/>
      <c r="P84" s="81">
        <v>300000</v>
      </c>
      <c r="Q84" s="68">
        <f t="shared" ref="Q84" si="10">N84*P84</f>
        <v>3600000</v>
      </c>
      <c r="R84" s="17"/>
    </row>
    <row r="85" spans="1:18" s="1" customFormat="1" ht="16.5">
      <c r="A85" s="12" t="s">
        <v>46</v>
      </c>
      <c r="B85" s="18" t="s">
        <v>47</v>
      </c>
      <c r="C85" s="13"/>
      <c r="D85" s="14"/>
      <c r="E85" s="15"/>
      <c r="F85" s="38"/>
      <c r="G85" s="15"/>
      <c r="H85" s="15"/>
      <c r="I85" s="9"/>
      <c r="J85" s="15"/>
      <c r="K85" s="15"/>
      <c r="L85" s="15"/>
      <c r="M85" s="15"/>
      <c r="N85" s="15"/>
      <c r="O85" s="16"/>
      <c r="P85" s="15"/>
      <c r="Q85" s="15">
        <f>SUM(Q86:Q87)</f>
        <v>1280000</v>
      </c>
      <c r="R85" s="15"/>
    </row>
    <row r="86" spans="1:18" s="1" customFormat="1" ht="16.5">
      <c r="A86" s="12"/>
      <c r="B86" s="31" t="s">
        <v>48</v>
      </c>
      <c r="C86" s="13">
        <v>16</v>
      </c>
      <c r="D86" s="14" t="s">
        <v>22</v>
      </c>
      <c r="E86" s="15" t="s">
        <v>23</v>
      </c>
      <c r="F86" s="38">
        <v>1</v>
      </c>
      <c r="G86" s="15" t="s">
        <v>25</v>
      </c>
      <c r="H86" s="15" t="s">
        <v>23</v>
      </c>
      <c r="I86" s="9">
        <v>4</v>
      </c>
      <c r="J86" s="15" t="s">
        <v>25</v>
      </c>
      <c r="K86" s="15"/>
      <c r="L86" s="15"/>
      <c r="M86" s="15"/>
      <c r="N86" s="15">
        <f>C86*F86*I86</f>
        <v>64</v>
      </c>
      <c r="O86" s="16" t="s">
        <v>26</v>
      </c>
      <c r="P86" s="15">
        <v>20000</v>
      </c>
      <c r="Q86" s="17">
        <f>N86*P86</f>
        <v>1280000</v>
      </c>
      <c r="R86" s="15" t="s">
        <v>49</v>
      </c>
    </row>
    <row r="87" spans="1:18" s="1" customFormat="1" ht="16.5">
      <c r="A87" s="12"/>
      <c r="B87" s="32" t="s">
        <v>50</v>
      </c>
      <c r="C87" s="13">
        <v>16</v>
      </c>
      <c r="D87" s="14" t="s">
        <v>22</v>
      </c>
      <c r="E87" s="15" t="s">
        <v>23</v>
      </c>
      <c r="F87" s="38">
        <v>3</v>
      </c>
      <c r="G87" s="15" t="s">
        <v>51</v>
      </c>
      <c r="H87" s="15" t="s">
        <v>23</v>
      </c>
      <c r="I87" s="9">
        <v>4</v>
      </c>
      <c r="J87" s="15" t="s">
        <v>25</v>
      </c>
      <c r="K87" s="15"/>
      <c r="L87" s="15"/>
      <c r="M87" s="15"/>
      <c r="N87" s="15">
        <f>C87*F87</f>
        <v>48</v>
      </c>
      <c r="O87" s="16" t="s">
        <v>26</v>
      </c>
      <c r="P87" s="15">
        <v>0</v>
      </c>
      <c r="Q87" s="17">
        <f t="shared" ref="Q87" si="11">P87*N87</f>
        <v>0</v>
      </c>
      <c r="R87" s="17"/>
    </row>
    <row r="88" spans="1:18" s="1" customFormat="1" ht="16.5">
      <c r="A88" s="12">
        <v>524111</v>
      </c>
      <c r="B88" s="18" t="s">
        <v>67</v>
      </c>
      <c r="C88" s="13"/>
      <c r="D88" s="14"/>
      <c r="E88" s="15"/>
      <c r="F88" s="38"/>
      <c r="G88" s="15"/>
      <c r="H88" s="15"/>
      <c r="I88" s="9"/>
      <c r="J88" s="15"/>
      <c r="K88" s="15"/>
      <c r="L88" s="15"/>
      <c r="M88" s="15"/>
      <c r="N88" s="15"/>
      <c r="O88" s="16"/>
      <c r="P88" s="15"/>
      <c r="Q88" s="15">
        <f>SUM(Q89:Q95)</f>
        <v>34560000</v>
      </c>
      <c r="R88" s="15"/>
    </row>
    <row r="89" spans="1:18" s="1" customFormat="1" ht="16.5">
      <c r="A89" s="12"/>
      <c r="B89" s="18" t="s">
        <v>74</v>
      </c>
      <c r="C89" s="15">
        <v>2</v>
      </c>
      <c r="D89" s="15" t="s">
        <v>69</v>
      </c>
      <c r="E89" s="15" t="s">
        <v>23</v>
      </c>
      <c r="F89" s="37">
        <v>4</v>
      </c>
      <c r="G89" s="15" t="s">
        <v>25</v>
      </c>
      <c r="H89" s="15"/>
      <c r="I89" s="9"/>
      <c r="J89" s="15"/>
      <c r="K89" s="15"/>
      <c r="L89" s="15"/>
      <c r="M89" s="15"/>
      <c r="N89" s="15">
        <f>C89*F89</f>
        <v>8</v>
      </c>
      <c r="O89" s="16" t="s">
        <v>70</v>
      </c>
      <c r="P89" s="15">
        <v>750000</v>
      </c>
      <c r="Q89" s="17">
        <f t="shared" ref="Q89:Q95" si="12">P89*N89</f>
        <v>6000000</v>
      </c>
      <c r="R89" s="17" t="s">
        <v>71</v>
      </c>
    </row>
    <row r="90" spans="1:18" s="1" customFormat="1" ht="16.5">
      <c r="A90" s="12"/>
      <c r="B90" s="31" t="s">
        <v>75</v>
      </c>
      <c r="C90" s="13">
        <v>1</v>
      </c>
      <c r="D90" s="14" t="s">
        <v>22</v>
      </c>
      <c r="E90" s="15" t="s">
        <v>23</v>
      </c>
      <c r="F90" s="38">
        <v>2</v>
      </c>
      <c r="G90" s="15" t="s">
        <v>69</v>
      </c>
      <c r="H90" s="15" t="s">
        <v>23</v>
      </c>
      <c r="I90" s="9">
        <v>4</v>
      </c>
      <c r="J90" s="15" t="s">
        <v>25</v>
      </c>
      <c r="K90" s="15"/>
      <c r="L90" s="15"/>
      <c r="M90" s="15"/>
      <c r="N90" s="15">
        <f>C90*F90*I90</f>
        <v>8</v>
      </c>
      <c r="O90" s="16" t="s">
        <v>70</v>
      </c>
      <c r="P90" s="15">
        <v>200000</v>
      </c>
      <c r="Q90" s="17">
        <f t="shared" si="12"/>
        <v>1600000</v>
      </c>
      <c r="R90" s="51" t="s">
        <v>87</v>
      </c>
    </row>
    <row r="91" spans="1:18" s="1" customFormat="1" ht="16.5">
      <c r="A91" s="12"/>
      <c r="B91" s="31" t="s">
        <v>76</v>
      </c>
      <c r="C91" s="13">
        <v>1</v>
      </c>
      <c r="D91" s="14" t="s">
        <v>22</v>
      </c>
      <c r="E91" s="15" t="s">
        <v>23</v>
      </c>
      <c r="F91" s="39">
        <v>20</v>
      </c>
      <c r="G91" s="15" t="s">
        <v>39</v>
      </c>
      <c r="H91" s="15" t="s">
        <v>23</v>
      </c>
      <c r="I91" s="9">
        <v>4</v>
      </c>
      <c r="J91" s="15" t="s">
        <v>25</v>
      </c>
      <c r="K91" s="15"/>
      <c r="L91" s="15"/>
      <c r="M91" s="15"/>
      <c r="N91" s="15">
        <f>C91*F91*I91</f>
        <v>80</v>
      </c>
      <c r="O91" s="16" t="s">
        <v>40</v>
      </c>
      <c r="P91" s="15">
        <v>150000</v>
      </c>
      <c r="Q91" s="17">
        <f t="shared" si="12"/>
        <v>12000000</v>
      </c>
      <c r="R91" s="51" t="s">
        <v>87</v>
      </c>
    </row>
    <row r="92" spans="1:18" s="1" customFormat="1" ht="16.5">
      <c r="A92" s="12"/>
      <c r="B92" s="31" t="s">
        <v>78</v>
      </c>
      <c r="C92" s="13">
        <v>1</v>
      </c>
      <c r="D92" s="14" t="s">
        <v>22</v>
      </c>
      <c r="E92" s="15" t="s">
        <v>23</v>
      </c>
      <c r="F92" s="37">
        <v>4</v>
      </c>
      <c r="G92" s="15" t="s">
        <v>25</v>
      </c>
      <c r="H92" s="15"/>
      <c r="I92" s="9"/>
      <c r="J92" s="15"/>
      <c r="K92" s="15"/>
      <c r="L92" s="15"/>
      <c r="M92" s="15"/>
      <c r="N92" s="15">
        <f>C92*F92</f>
        <v>4</v>
      </c>
      <c r="O92" s="16" t="s">
        <v>26</v>
      </c>
      <c r="P92" s="15">
        <v>1500000</v>
      </c>
      <c r="Q92" s="17">
        <f>P92*N92</f>
        <v>6000000</v>
      </c>
      <c r="R92" s="51" t="s">
        <v>87</v>
      </c>
    </row>
    <row r="93" spans="1:18" s="1" customFormat="1" ht="16.5">
      <c r="A93" s="42"/>
      <c r="B93" s="52" t="s">
        <v>77</v>
      </c>
      <c r="C93" s="43">
        <v>1</v>
      </c>
      <c r="D93" s="44" t="s">
        <v>22</v>
      </c>
      <c r="E93" s="45" t="s">
        <v>23</v>
      </c>
      <c r="F93" s="46">
        <v>3</v>
      </c>
      <c r="G93" s="45" t="s">
        <v>39</v>
      </c>
      <c r="H93" s="45" t="s">
        <v>23</v>
      </c>
      <c r="I93" s="47">
        <v>4</v>
      </c>
      <c r="J93" s="45" t="s">
        <v>25</v>
      </c>
      <c r="K93" s="45"/>
      <c r="L93" s="45"/>
      <c r="M93" s="45"/>
      <c r="N93" s="45">
        <f>C93*F93*I93</f>
        <v>12</v>
      </c>
      <c r="O93" s="48" t="s">
        <v>40</v>
      </c>
      <c r="P93" s="45">
        <v>380000</v>
      </c>
      <c r="Q93" s="49">
        <f t="shared" si="12"/>
        <v>4560000</v>
      </c>
      <c r="R93" s="49" t="s">
        <v>86</v>
      </c>
    </row>
    <row r="94" spans="1:18" ht="16.5">
      <c r="A94" s="50"/>
      <c r="B94" s="52" t="s">
        <v>85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39</v>
      </c>
      <c r="H94" s="45" t="s">
        <v>23</v>
      </c>
      <c r="I94" s="47">
        <v>4</v>
      </c>
      <c r="J94" s="45" t="s">
        <v>25</v>
      </c>
      <c r="K94" s="45"/>
      <c r="L94" s="45"/>
      <c r="M94" s="45"/>
      <c r="N94" s="45">
        <f>C94*F94*I94</f>
        <v>8</v>
      </c>
      <c r="O94" s="48" t="s">
        <v>40</v>
      </c>
      <c r="P94" s="45">
        <v>350000</v>
      </c>
      <c r="Q94" s="49">
        <f t="shared" si="12"/>
        <v>2800000</v>
      </c>
      <c r="R94" s="49" t="s">
        <v>86</v>
      </c>
    </row>
    <row r="95" spans="1:18" s="1" customFormat="1" ht="16.5">
      <c r="A95" s="42"/>
      <c r="B95" s="52" t="s">
        <v>79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69</v>
      </c>
      <c r="H95" s="45" t="s">
        <v>23</v>
      </c>
      <c r="I95" s="47">
        <v>4</v>
      </c>
      <c r="J95" s="45" t="s">
        <v>25</v>
      </c>
      <c r="K95" s="45"/>
      <c r="L95" s="45"/>
      <c r="M95" s="45"/>
      <c r="N95" s="45">
        <f>C95*F95*I95</f>
        <v>8</v>
      </c>
      <c r="O95" s="48" t="s">
        <v>70</v>
      </c>
      <c r="P95" s="45">
        <v>200000</v>
      </c>
      <c r="Q95" s="49">
        <f t="shared" si="12"/>
        <v>1600000</v>
      </c>
      <c r="R95" s="49" t="s">
        <v>86</v>
      </c>
    </row>
    <row r="96" spans="1:18" s="28" customFormat="1" ht="16.5">
      <c r="A96" s="21"/>
      <c r="B96" s="33" t="s">
        <v>63</v>
      </c>
      <c r="C96" s="22">
        <v>16</v>
      </c>
      <c r="D96" s="23" t="s">
        <v>22</v>
      </c>
      <c r="E96" s="24" t="s">
        <v>23</v>
      </c>
      <c r="F96" s="40">
        <v>2</v>
      </c>
      <c r="G96" s="24" t="s">
        <v>51</v>
      </c>
      <c r="H96" s="24" t="s">
        <v>23</v>
      </c>
      <c r="I96" s="25">
        <v>4</v>
      </c>
      <c r="J96" s="24" t="s">
        <v>25</v>
      </c>
      <c r="K96" s="24"/>
      <c r="L96" s="24"/>
      <c r="M96" s="24"/>
      <c r="N96" s="24">
        <f>C96*F96*I96</f>
        <v>128</v>
      </c>
      <c r="O96" s="26" t="s">
        <v>25</v>
      </c>
      <c r="P96" s="24">
        <v>0</v>
      </c>
      <c r="Q96" s="27">
        <f>P96*N96</f>
        <v>0</v>
      </c>
      <c r="R96" s="27"/>
    </row>
    <row r="97" spans="1:19" s="1" customFormat="1" ht="16.5">
      <c r="A97" s="12" t="s">
        <v>59</v>
      </c>
      <c r="B97" s="18" t="s">
        <v>60</v>
      </c>
      <c r="C97" s="13"/>
      <c r="D97" s="14"/>
      <c r="E97" s="15"/>
      <c r="F97" s="38"/>
      <c r="G97" s="15"/>
      <c r="H97" s="15"/>
      <c r="I97" s="9"/>
      <c r="J97" s="15"/>
      <c r="K97" s="15"/>
      <c r="L97" s="15"/>
      <c r="M97" s="15"/>
      <c r="N97" s="15"/>
      <c r="O97" s="16"/>
      <c r="P97" s="15"/>
      <c r="Q97" s="15">
        <f>SUM(Q98:Q100)</f>
        <v>34000000</v>
      </c>
      <c r="R97" s="15"/>
    </row>
    <row r="98" spans="1:19" s="1" customFormat="1" ht="16.5">
      <c r="A98" s="12"/>
      <c r="B98" s="32" t="s">
        <v>61</v>
      </c>
      <c r="C98" s="13">
        <v>16</v>
      </c>
      <c r="D98" s="14" t="s">
        <v>22</v>
      </c>
      <c r="E98" s="15" t="s">
        <v>23</v>
      </c>
      <c r="F98" s="39">
        <f>F81</f>
        <v>0</v>
      </c>
      <c r="G98" s="15" t="s">
        <v>39</v>
      </c>
      <c r="H98" s="15" t="s">
        <v>23</v>
      </c>
      <c r="I98" s="9">
        <v>0</v>
      </c>
      <c r="J98" s="15" t="s">
        <v>25</v>
      </c>
      <c r="K98" s="15"/>
      <c r="L98" s="15"/>
      <c r="M98" s="15"/>
      <c r="N98" s="15">
        <f>C98*F98*I98</f>
        <v>0</v>
      </c>
      <c r="O98" s="16" t="s">
        <v>40</v>
      </c>
      <c r="P98" s="15">
        <v>25000</v>
      </c>
      <c r="Q98" s="17">
        <f>P98*N98</f>
        <v>0</v>
      </c>
      <c r="R98" s="17"/>
    </row>
    <row r="99" spans="1:19" s="1" customFormat="1" ht="16.5">
      <c r="A99" s="12"/>
      <c r="B99" s="31" t="s">
        <v>80</v>
      </c>
      <c r="C99" s="13">
        <v>16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4</v>
      </c>
      <c r="J99" s="15" t="s">
        <v>25</v>
      </c>
      <c r="K99" s="15"/>
      <c r="L99" s="15"/>
      <c r="M99" s="15"/>
      <c r="N99" s="15">
        <f>C99*F99*I99</f>
        <v>1280</v>
      </c>
      <c r="O99" s="16" t="s">
        <v>40</v>
      </c>
      <c r="P99" s="15">
        <v>25000</v>
      </c>
      <c r="Q99" s="17">
        <f t="shared" ref="Q99:Q100" si="13">P99*N99</f>
        <v>32000000</v>
      </c>
      <c r="R99" s="17">
        <f>Q99/4</f>
        <v>8000000</v>
      </c>
      <c r="S99" s="55">
        <f>R99/16</f>
        <v>500000</v>
      </c>
    </row>
    <row r="100" spans="1:19" s="1" customFormat="1" ht="16.5">
      <c r="A100" s="12"/>
      <c r="B100" s="53" t="s">
        <v>81</v>
      </c>
      <c r="C100" s="13">
        <v>1</v>
      </c>
      <c r="D100" s="14" t="s">
        <v>22</v>
      </c>
      <c r="E100" s="15" t="s">
        <v>23</v>
      </c>
      <c r="F100" s="39">
        <v>20</v>
      </c>
      <c r="G100" s="15" t="s">
        <v>39</v>
      </c>
      <c r="H100" s="15" t="s">
        <v>23</v>
      </c>
      <c r="I100" s="9">
        <v>4</v>
      </c>
      <c r="J100" s="15" t="s">
        <v>25</v>
      </c>
      <c r="K100" s="15"/>
      <c r="L100" s="15"/>
      <c r="M100" s="15"/>
      <c r="N100" s="15">
        <f>C100*F100*I100</f>
        <v>80</v>
      </c>
      <c r="O100" s="16" t="s">
        <v>40</v>
      </c>
      <c r="P100" s="15">
        <v>25000</v>
      </c>
      <c r="Q100" s="17">
        <f t="shared" si="13"/>
        <v>2000000</v>
      </c>
      <c r="R100" s="17"/>
    </row>
    <row r="101" spans="1:19" s="91" customFormat="1" ht="16.5">
      <c r="A101" s="82"/>
      <c r="B101" s="89"/>
      <c r="C101" s="83"/>
      <c r="D101" s="84"/>
      <c r="E101" s="85"/>
      <c r="F101" s="90"/>
      <c r="G101" s="85"/>
      <c r="H101" s="85"/>
      <c r="I101" s="86"/>
      <c r="J101" s="85"/>
      <c r="K101" s="85"/>
      <c r="L101" s="85"/>
      <c r="M101" s="85"/>
      <c r="N101" s="85"/>
      <c r="O101" s="87"/>
      <c r="P101" s="85"/>
      <c r="Q101" s="88"/>
      <c r="R101" s="88"/>
    </row>
    <row r="102" spans="1:19">
      <c r="B102" s="54" t="s">
        <v>118</v>
      </c>
      <c r="Q102" s="74">
        <f>Q103+Q110+Q127</f>
        <v>45278000</v>
      </c>
      <c r="S102" s="75">
        <f>Q102/16</f>
        <v>2829875</v>
      </c>
    </row>
    <row r="103" spans="1:19">
      <c r="A103" s="56" t="s">
        <v>89</v>
      </c>
      <c r="B103" s="57" t="s">
        <v>90</v>
      </c>
      <c r="N103" s="58"/>
      <c r="P103" s="58"/>
      <c r="Q103" s="59">
        <f>Q104</f>
        <v>25000000</v>
      </c>
      <c r="R103" s="58"/>
      <c r="S103" s="58"/>
    </row>
    <row r="104" spans="1:19">
      <c r="A104" s="60" t="s">
        <v>18</v>
      </c>
      <c r="B104" s="57" t="s">
        <v>91</v>
      </c>
      <c r="N104" s="58"/>
      <c r="P104" s="58"/>
      <c r="Q104" s="61">
        <f>SUM(Q106:Q109)</f>
        <v>25000000</v>
      </c>
      <c r="R104" s="62"/>
      <c r="S104" s="60" t="s">
        <v>92</v>
      </c>
    </row>
    <row r="105" spans="1:19">
      <c r="A105" s="58"/>
      <c r="B105" s="57" t="s">
        <v>93</v>
      </c>
      <c r="N105" s="58"/>
      <c r="P105" s="58"/>
      <c r="Q105" s="58"/>
      <c r="R105" s="58"/>
      <c r="S105" s="58"/>
    </row>
    <row r="106" spans="1:19">
      <c r="A106" s="58"/>
      <c r="B106" s="57" t="s">
        <v>94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325000</v>
      </c>
      <c r="Q106" s="61">
        <f>N106*P106</f>
        <v>5200000</v>
      </c>
      <c r="R106" s="58"/>
      <c r="S106" s="60"/>
    </row>
    <row r="107" spans="1:19">
      <c r="A107" s="58"/>
      <c r="B107" s="57" t="s">
        <v>95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 t="shared" ref="N107:N108" si="14">C107*F107*I107</f>
        <v>16</v>
      </c>
      <c r="P107" s="64">
        <v>225000</v>
      </c>
      <c r="Q107" s="61">
        <f t="shared" ref="Q107:Q117" si="15">N107*P107</f>
        <v>3600000</v>
      </c>
      <c r="R107" s="58"/>
      <c r="S107" s="60"/>
    </row>
    <row r="108" spans="1:19">
      <c r="A108" s="58"/>
      <c r="B108" s="57" t="s">
        <v>96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28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 t="shared" si="14"/>
        <v>16</v>
      </c>
      <c r="P108" s="64">
        <v>200000</v>
      </c>
      <c r="Q108" s="61">
        <f t="shared" si="15"/>
        <v>3200000</v>
      </c>
      <c r="R108" s="58"/>
      <c r="S108" s="60"/>
    </row>
    <row r="109" spans="1:19">
      <c r="A109" s="58"/>
      <c r="B109" s="57" t="s">
        <v>97</v>
      </c>
      <c r="N109" s="63">
        <v>1</v>
      </c>
      <c r="P109" s="64">
        <v>13000000</v>
      </c>
      <c r="Q109" s="61">
        <f t="shared" si="15"/>
        <v>13000000</v>
      </c>
      <c r="R109" s="58"/>
      <c r="S109" s="60"/>
    </row>
    <row r="110" spans="1:19">
      <c r="A110" s="56" t="s">
        <v>98</v>
      </c>
      <c r="B110" s="57" t="s">
        <v>99</v>
      </c>
      <c r="N110" s="58"/>
      <c r="P110" s="58"/>
      <c r="Q110" s="61">
        <f>Q111+Q115+Q118+Q121+Q124</f>
        <v>19978000</v>
      </c>
      <c r="R110" s="58"/>
      <c r="S110" s="58"/>
    </row>
    <row r="111" spans="1:19" s="92" customFormat="1">
      <c r="A111" s="60" t="s">
        <v>18</v>
      </c>
      <c r="B111" s="57" t="s">
        <v>91</v>
      </c>
      <c r="F111" s="93"/>
      <c r="N111" s="58"/>
      <c r="P111" s="58"/>
      <c r="Q111" s="61">
        <f>SUM(Q112:Q114)</f>
        <v>11600000</v>
      </c>
      <c r="R111" s="62"/>
      <c r="S111" s="60" t="s">
        <v>92</v>
      </c>
    </row>
    <row r="112" spans="1:19" s="92" customFormat="1">
      <c r="A112" s="58"/>
      <c r="B112" s="57" t="s">
        <v>93</v>
      </c>
      <c r="F112" s="93"/>
      <c r="N112" s="58"/>
      <c r="P112" s="58"/>
      <c r="Q112" s="58"/>
      <c r="R112" s="58"/>
      <c r="S112" s="58"/>
    </row>
    <row r="113" spans="1:19" s="92" customFormat="1">
      <c r="A113" s="58"/>
      <c r="B113" s="57" t="s">
        <v>100</v>
      </c>
      <c r="C113" s="13">
        <v>16</v>
      </c>
      <c r="D113" s="14" t="s">
        <v>22</v>
      </c>
      <c r="E113" s="15" t="s">
        <v>23</v>
      </c>
      <c r="F113" s="38">
        <v>20</v>
      </c>
      <c r="G113" s="15" t="s">
        <v>114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 t="shared" ref="N113:N114" si="16">C113*F113*I113</f>
        <v>320</v>
      </c>
      <c r="P113" s="64">
        <v>35000</v>
      </c>
      <c r="Q113" s="61">
        <f t="shared" si="15"/>
        <v>11200000</v>
      </c>
      <c r="R113" s="58"/>
      <c r="S113" s="60"/>
    </row>
    <row r="114" spans="1:19" s="92" customFormat="1">
      <c r="A114" s="58"/>
      <c r="B114" s="57" t="s">
        <v>101</v>
      </c>
      <c r="C114" s="13">
        <v>16</v>
      </c>
      <c r="D114" s="14" t="s">
        <v>22</v>
      </c>
      <c r="E114" s="15" t="s">
        <v>23</v>
      </c>
      <c r="F114" s="38">
        <v>1</v>
      </c>
      <c r="G114" s="15" t="s">
        <v>43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 t="shared" si="16"/>
        <v>16</v>
      </c>
      <c r="P114" s="64">
        <v>25000</v>
      </c>
      <c r="Q114" s="61">
        <f t="shared" si="15"/>
        <v>400000</v>
      </c>
      <c r="R114" s="58"/>
      <c r="S114" s="60"/>
    </row>
    <row r="115" spans="1:19" s="92" customFormat="1">
      <c r="A115" s="60" t="s">
        <v>102</v>
      </c>
      <c r="B115" s="57" t="s">
        <v>103</v>
      </c>
      <c r="F115" s="93"/>
      <c r="N115" s="58"/>
      <c r="P115" s="58"/>
      <c r="Q115" s="61">
        <f>Q117</f>
        <v>900000</v>
      </c>
      <c r="R115" s="62"/>
      <c r="S115" s="60" t="s">
        <v>92</v>
      </c>
    </row>
    <row r="116" spans="1:19" s="92" customFormat="1">
      <c r="A116" s="58"/>
      <c r="B116" s="57" t="s">
        <v>93</v>
      </c>
      <c r="F116" s="93"/>
      <c r="N116" s="58"/>
      <c r="P116" s="58"/>
      <c r="Q116" s="58"/>
      <c r="R116" s="58"/>
      <c r="S116" s="58"/>
    </row>
    <row r="117" spans="1:19" s="92" customFormat="1">
      <c r="A117" s="58"/>
      <c r="B117" s="57" t="s">
        <v>104</v>
      </c>
      <c r="C117" s="13">
        <v>3</v>
      </c>
      <c r="D117" s="14" t="s">
        <v>22</v>
      </c>
      <c r="E117" s="15" t="s">
        <v>23</v>
      </c>
      <c r="F117" s="38">
        <v>1</v>
      </c>
      <c r="G117" s="15" t="s">
        <v>43</v>
      </c>
      <c r="H117" s="15" t="s">
        <v>23</v>
      </c>
      <c r="I117" s="9">
        <v>1</v>
      </c>
      <c r="J117" s="15" t="s">
        <v>25</v>
      </c>
      <c r="K117" s="15"/>
      <c r="L117" s="15"/>
      <c r="M117" s="15"/>
      <c r="N117" s="15">
        <f t="shared" ref="N117" si="17">C117*F117*I117</f>
        <v>3</v>
      </c>
      <c r="P117" s="64">
        <v>300000</v>
      </c>
      <c r="Q117" s="61">
        <f t="shared" si="15"/>
        <v>900000</v>
      </c>
      <c r="R117" s="58"/>
      <c r="S117" s="60"/>
    </row>
    <row r="118" spans="1:19" s="92" customFormat="1">
      <c r="A118" s="60" t="s">
        <v>46</v>
      </c>
      <c r="B118" s="57" t="s">
        <v>105</v>
      </c>
      <c r="F118" s="93"/>
      <c r="N118" s="58"/>
      <c r="P118" s="58"/>
      <c r="Q118" s="61">
        <f>Q120</f>
        <v>1000000</v>
      </c>
      <c r="R118" s="62"/>
      <c r="S118" s="60" t="s">
        <v>92</v>
      </c>
    </row>
    <row r="119" spans="1:19" s="92" customFormat="1">
      <c r="A119" s="58"/>
      <c r="B119" s="57" t="s">
        <v>93</v>
      </c>
      <c r="F119" s="93"/>
      <c r="N119" s="58"/>
      <c r="P119" s="58"/>
      <c r="Q119" s="58"/>
      <c r="R119" s="58"/>
      <c r="S119" s="58"/>
    </row>
    <row r="120" spans="1:19" s="92" customFormat="1">
      <c r="A120" s="58"/>
      <c r="B120" s="57" t="s">
        <v>106</v>
      </c>
      <c r="C120" s="13">
        <v>1</v>
      </c>
      <c r="D120" s="14" t="s">
        <v>22</v>
      </c>
      <c r="E120" s="15" t="s">
        <v>23</v>
      </c>
      <c r="F120" s="38">
        <v>20</v>
      </c>
      <c r="G120" s="15" t="s">
        <v>114</v>
      </c>
      <c r="H120" s="15" t="s">
        <v>23</v>
      </c>
      <c r="I120" s="9">
        <v>1</v>
      </c>
      <c r="J120" s="15" t="s">
        <v>25</v>
      </c>
      <c r="K120" s="15"/>
      <c r="L120" s="15"/>
      <c r="M120" s="15"/>
      <c r="N120" s="15">
        <f t="shared" ref="N120" si="18">C120*F120*I120</f>
        <v>20</v>
      </c>
      <c r="P120" s="64">
        <v>50000</v>
      </c>
      <c r="Q120" s="61">
        <f>N120*P120</f>
        <v>1000000</v>
      </c>
      <c r="R120" s="58"/>
      <c r="S120" s="60"/>
    </row>
    <row r="121" spans="1:19" s="92" customFormat="1">
      <c r="A121" s="60" t="s">
        <v>107</v>
      </c>
      <c r="B121" s="57" t="s">
        <v>108</v>
      </c>
      <c r="F121" s="93"/>
      <c r="N121" s="58"/>
      <c r="P121" s="58"/>
      <c r="Q121" s="61">
        <f>Q123</f>
        <v>1678000</v>
      </c>
      <c r="R121" s="62"/>
      <c r="S121" s="60" t="s">
        <v>92</v>
      </c>
    </row>
    <row r="122" spans="1:19" s="92" customFormat="1">
      <c r="A122" s="58"/>
      <c r="B122" s="57" t="s">
        <v>93</v>
      </c>
      <c r="F122" s="93"/>
      <c r="N122" s="58"/>
      <c r="P122" s="58"/>
      <c r="Q122" s="58"/>
      <c r="R122" s="58"/>
      <c r="S122" s="58"/>
    </row>
    <row r="123" spans="1:19" s="92" customFormat="1">
      <c r="A123" s="58"/>
      <c r="B123" s="57" t="s">
        <v>109</v>
      </c>
      <c r="C123" s="13">
        <v>2</v>
      </c>
      <c r="D123" s="14" t="s">
        <v>115</v>
      </c>
      <c r="E123" s="15" t="s">
        <v>23</v>
      </c>
      <c r="F123" s="38">
        <v>1</v>
      </c>
      <c r="G123" s="15" t="s">
        <v>25</v>
      </c>
      <c r="H123" s="15" t="s">
        <v>23</v>
      </c>
      <c r="I123" s="9">
        <v>1</v>
      </c>
      <c r="J123" s="15" t="s">
        <v>25</v>
      </c>
      <c r="K123" s="15"/>
      <c r="L123" s="15"/>
      <c r="M123" s="15"/>
      <c r="N123" s="15">
        <f t="shared" ref="N123" si="19">C123*F123*I123</f>
        <v>2</v>
      </c>
      <c r="P123" s="64">
        <v>839000</v>
      </c>
      <c r="Q123" s="61">
        <f>N123*P123</f>
        <v>1678000</v>
      </c>
      <c r="R123" s="58"/>
      <c r="S123" s="60"/>
    </row>
    <row r="124" spans="1:19" s="92" customFormat="1">
      <c r="A124" s="60" t="s">
        <v>59</v>
      </c>
      <c r="B124" s="57" t="s">
        <v>110</v>
      </c>
      <c r="F124" s="93"/>
      <c r="N124" s="58"/>
      <c r="P124" s="58"/>
      <c r="Q124" s="61">
        <f>Q126</f>
        <v>4800000</v>
      </c>
      <c r="R124" s="62"/>
      <c r="S124" s="60" t="s">
        <v>92</v>
      </c>
    </row>
    <row r="125" spans="1:19" s="92" customFormat="1">
      <c r="A125" s="58"/>
      <c r="B125" s="57" t="s">
        <v>93</v>
      </c>
      <c r="F125" s="93"/>
      <c r="N125" s="58"/>
      <c r="P125" s="58"/>
      <c r="Q125" s="58"/>
      <c r="R125" s="58"/>
      <c r="S125" s="58"/>
    </row>
    <row r="126" spans="1:19" s="92" customFormat="1">
      <c r="A126" s="58"/>
      <c r="B126" s="57" t="s">
        <v>111</v>
      </c>
      <c r="C126" s="13">
        <v>16</v>
      </c>
      <c r="D126" s="14" t="s">
        <v>22</v>
      </c>
      <c r="E126" s="15" t="s">
        <v>23</v>
      </c>
      <c r="F126" s="38">
        <v>1</v>
      </c>
      <c r="G126" s="15" t="s">
        <v>43</v>
      </c>
      <c r="H126" s="15" t="s">
        <v>23</v>
      </c>
      <c r="I126" s="9">
        <v>1</v>
      </c>
      <c r="J126" s="15" t="s">
        <v>25</v>
      </c>
      <c r="K126" s="15"/>
      <c r="L126" s="15"/>
      <c r="M126" s="15"/>
      <c r="N126" s="15">
        <f t="shared" ref="N126" si="20">C126*F126*I126</f>
        <v>16</v>
      </c>
      <c r="P126" s="64">
        <v>300000</v>
      </c>
      <c r="Q126" s="61">
        <f>N126*P126</f>
        <v>4800000</v>
      </c>
      <c r="R126" s="58"/>
      <c r="S126" s="60"/>
    </row>
    <row r="127" spans="1:19" s="92" customFormat="1">
      <c r="A127" s="56"/>
      <c r="B127" s="57" t="s">
        <v>112</v>
      </c>
      <c r="F127" s="93"/>
      <c r="N127" s="58"/>
      <c r="P127" s="58"/>
      <c r="Q127" s="59">
        <f>Q128</f>
        <v>300000</v>
      </c>
      <c r="R127" s="58"/>
      <c r="S127" s="58"/>
    </row>
    <row r="128" spans="1:19" s="92" customFormat="1">
      <c r="A128" s="60" t="s">
        <v>18</v>
      </c>
      <c r="B128" s="57" t="s">
        <v>91</v>
      </c>
      <c r="F128" s="93"/>
      <c r="N128" s="58"/>
      <c r="P128" s="58"/>
      <c r="Q128" s="61">
        <f>Q130</f>
        <v>300000</v>
      </c>
      <c r="R128" s="62"/>
      <c r="S128" s="60" t="s">
        <v>92</v>
      </c>
    </row>
    <row r="129" spans="1:19" s="92" customFormat="1">
      <c r="A129" s="58"/>
      <c r="B129" s="57" t="s">
        <v>93</v>
      </c>
      <c r="F129" s="93"/>
      <c r="N129" s="58"/>
      <c r="P129" s="58"/>
      <c r="Q129" s="58"/>
      <c r="R129" s="58"/>
      <c r="S129" s="58"/>
    </row>
    <row r="130" spans="1:19" s="92" customFormat="1">
      <c r="A130" s="58"/>
      <c r="B130" s="57" t="s">
        <v>113</v>
      </c>
      <c r="C130" s="13">
        <v>1</v>
      </c>
      <c r="D130" s="14" t="s">
        <v>116</v>
      </c>
      <c r="E130" s="15" t="s">
        <v>23</v>
      </c>
      <c r="F130" s="38">
        <v>1</v>
      </c>
      <c r="G130" s="15" t="s">
        <v>117</v>
      </c>
      <c r="H130" s="15" t="s">
        <v>23</v>
      </c>
      <c r="I130" s="9">
        <v>1</v>
      </c>
      <c r="J130" s="15" t="s">
        <v>25</v>
      </c>
      <c r="K130" s="15"/>
      <c r="L130" s="15"/>
      <c r="M130" s="15"/>
      <c r="N130" s="15">
        <f t="shared" ref="N130" si="21">C130*F130*I130</f>
        <v>1</v>
      </c>
      <c r="P130" s="64">
        <v>300000</v>
      </c>
      <c r="Q130" s="61">
        <f>N130*P130</f>
        <v>300000</v>
      </c>
      <c r="R130" s="58"/>
      <c r="S130" s="60"/>
    </row>
  </sheetData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29"/>
  <sheetViews>
    <sheetView workbookViewId="0">
      <selection activeCell="I103" sqref="I103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3.85546875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3.85546875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3.85546875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3.85546875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3.85546875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3.85546875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3.85546875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3.85546875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3.85546875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3.85546875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3.85546875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3.85546875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3.85546875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3.85546875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3.85546875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3.85546875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3.85546875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3.85546875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3.85546875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3.85546875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3.85546875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3.85546875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3.85546875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3.85546875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3.85546875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3.85546875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3.85546875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3.85546875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3.85546875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3.85546875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3.85546875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3.85546875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3.85546875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3.85546875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3.85546875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3.85546875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3.85546875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3.85546875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3.85546875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3.85546875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3.85546875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3.85546875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3.85546875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3.85546875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3.85546875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3.85546875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3.85546875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3.85546875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3.85546875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3.85546875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3.85546875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3.85546875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3.85546875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3.85546875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3.85546875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3.85546875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3.85546875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3.85546875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3.85546875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3.85546875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3.85546875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3.85546875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3.85546875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154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Q8+Q38+Q67</f>
        <v>1043320000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651200000</v>
      </c>
      <c r="R8" s="9">
        <f>Q8/16</f>
        <v>40700000</v>
      </c>
      <c r="S8" s="36">
        <f>Q8/4</f>
        <v>162800000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496640000</v>
      </c>
      <c r="R9" s="15"/>
      <c r="S9" s="36">
        <f>S8/16</f>
        <v>10175000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8</v>
      </c>
      <c r="J11" s="15" t="s">
        <v>25</v>
      </c>
      <c r="K11" s="15"/>
      <c r="L11" s="15"/>
      <c r="M11" s="15"/>
      <c r="N11" s="15">
        <f t="shared" ref="N11:N16" si="0">C11*F11*I11</f>
        <v>128</v>
      </c>
      <c r="O11" s="16" t="s">
        <v>26</v>
      </c>
      <c r="P11" s="15">
        <v>200000</v>
      </c>
      <c r="Q11" s="17">
        <f t="shared" ref="Q11:Q19" si="1">P11*N11</f>
        <v>25600000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8</v>
      </c>
      <c r="J12" s="15" t="s">
        <v>25</v>
      </c>
      <c r="K12" s="15"/>
      <c r="L12" s="15"/>
      <c r="M12" s="15"/>
      <c r="N12" s="15">
        <f t="shared" si="0"/>
        <v>128</v>
      </c>
      <c r="O12" s="16" t="s">
        <v>28</v>
      </c>
      <c r="P12" s="15">
        <v>250000</v>
      </c>
      <c r="Q12" s="17">
        <f t="shared" si="1"/>
        <v>32000000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8</v>
      </c>
      <c r="J13" s="15" t="s">
        <v>25</v>
      </c>
      <c r="K13" s="15"/>
      <c r="L13" s="15"/>
      <c r="M13" s="15"/>
      <c r="N13" s="15">
        <f t="shared" si="0"/>
        <v>128</v>
      </c>
      <c r="O13" s="16" t="s">
        <v>30</v>
      </c>
      <c r="P13" s="15">
        <v>250000</v>
      </c>
      <c r="Q13" s="17">
        <f t="shared" si="1"/>
        <v>32000000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8</v>
      </c>
      <c r="J14" s="15" t="s">
        <v>25</v>
      </c>
      <c r="K14" s="15"/>
      <c r="L14" s="15"/>
      <c r="M14" s="15"/>
      <c r="N14" s="15">
        <f t="shared" si="0"/>
        <v>128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8</v>
      </c>
      <c r="J15" s="15" t="s">
        <v>25</v>
      </c>
      <c r="K15" s="15"/>
      <c r="L15" s="15"/>
      <c r="M15" s="15"/>
      <c r="N15" s="15">
        <f t="shared" si="0"/>
        <v>128</v>
      </c>
      <c r="O15" s="16" t="s">
        <v>32</v>
      </c>
      <c r="P15" s="15">
        <v>350000</v>
      </c>
      <c r="Q15" s="17">
        <f t="shared" si="1"/>
        <v>44800000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8</v>
      </c>
      <c r="J16" s="15" t="s">
        <v>25</v>
      </c>
      <c r="K16" s="15"/>
      <c r="L16" s="15"/>
      <c r="M16" s="15"/>
      <c r="N16" s="15">
        <f t="shared" si="0"/>
        <v>128</v>
      </c>
      <c r="O16" s="16" t="s">
        <v>26</v>
      </c>
      <c r="P16" s="15">
        <v>300000</v>
      </c>
      <c r="Q16" s="17">
        <f t="shared" si="1"/>
        <v>38400000</v>
      </c>
      <c r="R16" s="17"/>
    </row>
    <row r="17" spans="1:23" s="34" customFormat="1" ht="16.5">
      <c r="A17" s="12"/>
      <c r="B17" s="18" t="s">
        <v>155</v>
      </c>
      <c r="C17" s="19">
        <v>2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2</v>
      </c>
      <c r="O17" s="16" t="s">
        <v>25</v>
      </c>
      <c r="P17" s="20">
        <v>15000000</v>
      </c>
      <c r="Q17" s="17">
        <f t="shared" si="1"/>
        <v>30000000</v>
      </c>
      <c r="R17" s="17" t="s">
        <v>36</v>
      </c>
      <c r="T17" s="34">
        <v>260</v>
      </c>
      <c r="U17" s="34">
        <v>20</v>
      </c>
      <c r="V17" s="34">
        <f>T17+U17</f>
        <v>280</v>
      </c>
      <c r="W17" s="34">
        <f>V17/8</f>
        <v>35</v>
      </c>
    </row>
    <row r="18" spans="1:23" s="34" customFormat="1" ht="16.5">
      <c r="A18" s="12"/>
      <c r="B18" s="18" t="s">
        <v>156</v>
      </c>
      <c r="C18" s="19">
        <v>4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4</v>
      </c>
      <c r="O18" s="16" t="s">
        <v>25</v>
      </c>
      <c r="P18" s="20">
        <v>15000000</v>
      </c>
      <c r="Q18" s="17">
        <f t="shared" si="1"/>
        <v>60000000</v>
      </c>
      <c r="R18" s="17" t="s">
        <v>36</v>
      </c>
      <c r="T18" s="34">
        <v>260</v>
      </c>
      <c r="U18" s="34">
        <v>20</v>
      </c>
      <c r="V18" s="34">
        <f t="shared" ref="V18:V19" si="2">T18+U18</f>
        <v>280</v>
      </c>
      <c r="W18" s="34">
        <f t="shared" ref="W18:W19" si="3">V18/8</f>
        <v>35</v>
      </c>
    </row>
    <row r="19" spans="1:23" s="34" customFormat="1" ht="16.5">
      <c r="A19" s="12"/>
      <c r="B19" s="18" t="s">
        <v>157</v>
      </c>
      <c r="C19" s="19">
        <v>2</v>
      </c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2</v>
      </c>
      <c r="O19" s="16" t="s">
        <v>25</v>
      </c>
      <c r="P19" s="20">
        <v>17000000</v>
      </c>
      <c r="Q19" s="17">
        <f t="shared" si="1"/>
        <v>34000000</v>
      </c>
      <c r="R19" s="17" t="s">
        <v>36</v>
      </c>
      <c r="T19" s="34">
        <v>340</v>
      </c>
      <c r="U19" s="34">
        <v>20</v>
      </c>
      <c r="V19" s="34">
        <f t="shared" si="2"/>
        <v>360</v>
      </c>
      <c r="W19" s="34">
        <f t="shared" si="3"/>
        <v>45</v>
      </c>
    </row>
    <row r="20" spans="1:23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23" s="34" customFormat="1" ht="16.5">
      <c r="A21" s="12"/>
      <c r="B21" s="18" t="s">
        <v>158</v>
      </c>
      <c r="C21" s="13">
        <v>16</v>
      </c>
      <c r="D21" s="14" t="s">
        <v>22</v>
      </c>
      <c r="E21" s="15" t="s">
        <v>23</v>
      </c>
      <c r="F21" s="39">
        <v>35</v>
      </c>
      <c r="G21" s="15" t="s">
        <v>39</v>
      </c>
      <c r="H21" s="15" t="s">
        <v>23</v>
      </c>
      <c r="I21" s="9">
        <v>6</v>
      </c>
      <c r="J21" s="15" t="s">
        <v>25</v>
      </c>
      <c r="K21" s="15"/>
      <c r="L21" s="15"/>
      <c r="M21" s="15"/>
      <c r="N21" s="15">
        <f>C21*F21*I21</f>
        <v>3360</v>
      </c>
      <c r="O21" s="16" t="s">
        <v>40</v>
      </c>
      <c r="P21" s="15">
        <v>40000</v>
      </c>
      <c r="Q21" s="17">
        <f>P21*N21</f>
        <v>134400000</v>
      </c>
      <c r="R21" s="17" t="s">
        <v>41</v>
      </c>
    </row>
    <row r="22" spans="1:23" s="34" customFormat="1" ht="16.5">
      <c r="A22" s="12"/>
      <c r="B22" s="18" t="s">
        <v>159</v>
      </c>
      <c r="C22" s="13">
        <v>16</v>
      </c>
      <c r="D22" s="14" t="s">
        <v>22</v>
      </c>
      <c r="E22" s="15" t="s">
        <v>23</v>
      </c>
      <c r="F22" s="39">
        <v>45</v>
      </c>
      <c r="G22" s="15" t="s">
        <v>39</v>
      </c>
      <c r="H22" s="15" t="s">
        <v>23</v>
      </c>
      <c r="I22" s="9">
        <v>2</v>
      </c>
      <c r="J22" s="15" t="s">
        <v>25</v>
      </c>
      <c r="K22" s="15"/>
      <c r="L22" s="15"/>
      <c r="M22" s="15"/>
      <c r="N22" s="15">
        <f>C22*F22*I22</f>
        <v>1440</v>
      </c>
      <c r="O22" s="16" t="s">
        <v>40</v>
      </c>
      <c r="P22" s="15">
        <v>40000</v>
      </c>
      <c r="Q22" s="17">
        <f>P22*N22</f>
        <v>57600000</v>
      </c>
      <c r="R22" s="17" t="s">
        <v>41</v>
      </c>
    </row>
    <row r="23" spans="1:23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8</v>
      </c>
      <c r="J23" s="15" t="s">
        <v>25</v>
      </c>
      <c r="K23" s="15"/>
      <c r="L23" s="15"/>
      <c r="M23" s="15"/>
      <c r="N23" s="15">
        <f>C23*F23*I23</f>
        <v>128</v>
      </c>
      <c r="O23" s="16" t="s">
        <v>43</v>
      </c>
      <c r="P23" s="15">
        <v>30000</v>
      </c>
      <c r="Q23" s="17">
        <f>P23*N23</f>
        <v>3840000</v>
      </c>
      <c r="R23" s="17"/>
    </row>
    <row r="24" spans="1:23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23" s="34" customFormat="1" ht="16.5">
      <c r="A25" s="12"/>
      <c r="B25" s="18" t="s">
        <v>45</v>
      </c>
      <c r="C25" s="13">
        <v>8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8</v>
      </c>
      <c r="O25" s="16" t="s">
        <v>25</v>
      </c>
      <c r="P25" s="15">
        <v>500000</v>
      </c>
      <c r="Q25" s="17">
        <f>P25*N25</f>
        <v>4000000</v>
      </c>
      <c r="R25" s="17"/>
    </row>
    <row r="26" spans="1:23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2560000</v>
      </c>
      <c r="R26" s="15"/>
    </row>
    <row r="27" spans="1:23" s="34" customFormat="1" ht="14.25" customHeight="1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>
        <v>8</v>
      </c>
      <c r="G27" s="15" t="s">
        <v>25</v>
      </c>
      <c r="H27" s="15" t="s">
        <v>23</v>
      </c>
      <c r="I27" s="9">
        <v>8</v>
      </c>
      <c r="J27" s="15" t="s">
        <v>25</v>
      </c>
      <c r="K27" s="15"/>
      <c r="L27" s="15"/>
      <c r="M27" s="15"/>
      <c r="N27" s="15">
        <f>C27*F27</f>
        <v>128</v>
      </c>
      <c r="O27" s="16" t="s">
        <v>26</v>
      </c>
      <c r="P27" s="15">
        <v>20000</v>
      </c>
      <c r="Q27" s="17">
        <f>P27*N27</f>
        <v>2560000</v>
      </c>
      <c r="R27" s="15" t="s">
        <v>49</v>
      </c>
    </row>
    <row r="28" spans="1:23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>C28*F28</f>
        <v>48</v>
      </c>
      <c r="O28" s="16" t="s">
        <v>26</v>
      </c>
      <c r="P28" s="15"/>
      <c r="Q28" s="17">
        <f>P28*N28</f>
        <v>0</v>
      </c>
      <c r="R28" s="17"/>
    </row>
    <row r="29" spans="1:23" s="34" customFormat="1" ht="12.6" customHeight="1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32000000</v>
      </c>
      <c r="R29" s="15"/>
    </row>
    <row r="30" spans="1:23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8">
        <v>8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160</v>
      </c>
      <c r="O30" s="16" t="s">
        <v>55</v>
      </c>
      <c r="P30" s="15">
        <v>100000</v>
      </c>
      <c r="Q30" s="17">
        <f>P30*N30</f>
        <v>16000000</v>
      </c>
      <c r="R30" s="17"/>
    </row>
    <row r="31" spans="1:23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8">
        <v>8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160</v>
      </c>
      <c r="O31" s="16" t="s">
        <v>55</v>
      </c>
      <c r="P31" s="15">
        <v>100000</v>
      </c>
      <c r="Q31" s="17">
        <f>P31*N31</f>
        <v>16000000</v>
      </c>
      <c r="R31" s="17"/>
    </row>
    <row r="32" spans="1:23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0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140000</v>
      </c>
      <c r="Q32" s="17">
        <f>P32*N32</f>
        <v>0</v>
      </c>
      <c r="R32" s="17"/>
    </row>
    <row r="33" spans="1:18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0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18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120000000</v>
      </c>
      <c r="R34" s="15"/>
    </row>
    <row r="35" spans="1:18" s="34" customFormat="1" ht="16.5">
      <c r="A35" s="12"/>
      <c r="B35" s="32" t="s">
        <v>61</v>
      </c>
      <c r="C35" s="13">
        <v>16</v>
      </c>
      <c r="D35" s="14" t="s">
        <v>22</v>
      </c>
      <c r="E35" s="15" t="s">
        <v>23</v>
      </c>
      <c r="F35" s="39">
        <f>F21</f>
        <v>35</v>
      </c>
      <c r="G35" s="15" t="s">
        <v>39</v>
      </c>
      <c r="H35" s="15" t="s">
        <v>23</v>
      </c>
      <c r="I35" s="9">
        <v>6</v>
      </c>
      <c r="J35" s="15" t="s">
        <v>25</v>
      </c>
      <c r="K35" s="15"/>
      <c r="L35" s="15"/>
      <c r="M35" s="15"/>
      <c r="N35" s="15">
        <f>C35*F35*I35</f>
        <v>3360</v>
      </c>
      <c r="O35" s="16" t="s">
        <v>40</v>
      </c>
      <c r="P35" s="15">
        <v>25000</v>
      </c>
      <c r="Q35" s="17">
        <f>P35*N35</f>
        <v>84000000</v>
      </c>
      <c r="R35" s="17"/>
    </row>
    <row r="36" spans="1:18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45</v>
      </c>
      <c r="G36" s="15" t="s">
        <v>39</v>
      </c>
      <c r="H36" s="15" t="s">
        <v>23</v>
      </c>
      <c r="I36" s="9">
        <v>2</v>
      </c>
      <c r="J36" s="15" t="s">
        <v>25</v>
      </c>
      <c r="K36" s="15"/>
      <c r="L36" s="15"/>
      <c r="M36" s="15"/>
      <c r="N36" s="15">
        <f>C36*F36*I36</f>
        <v>1440</v>
      </c>
      <c r="O36" s="16" t="s">
        <v>40</v>
      </c>
      <c r="P36" s="15">
        <v>25000</v>
      </c>
      <c r="Q36" s="17">
        <f>P36*N36</f>
        <v>36000000</v>
      </c>
      <c r="R36" s="17"/>
    </row>
    <row r="37" spans="1:18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18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>
        <f>Q39+Q55+Q58+Q63</f>
        <v>392120000</v>
      </c>
      <c r="R38" s="9">
        <f>Q38/16</f>
        <v>24507500</v>
      </c>
    </row>
    <row r="39" spans="1:18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SUM(Q41:Q54)</f>
        <v>327800000</v>
      </c>
      <c r="R39" s="15"/>
    </row>
    <row r="40" spans="1:18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</row>
    <row r="41" spans="1:18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ref="N41:N46" si="4">C41*F41*I41</f>
        <v>32</v>
      </c>
      <c r="O41" s="16" t="s">
        <v>26</v>
      </c>
      <c r="P41" s="15">
        <v>200000</v>
      </c>
      <c r="Q41" s="17">
        <f t="shared" ref="Q41:Q49" si="5">P41*N41</f>
        <v>6400000</v>
      </c>
      <c r="R41" s="17"/>
    </row>
    <row r="42" spans="1:18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4"/>
        <v>32</v>
      </c>
      <c r="O42" s="16" t="s">
        <v>28</v>
      </c>
      <c r="P42" s="15">
        <v>250000</v>
      </c>
      <c r="Q42" s="17">
        <f t="shared" si="5"/>
        <v>8000000</v>
      </c>
      <c r="R42" s="17"/>
    </row>
    <row r="43" spans="1:18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4"/>
        <v>32</v>
      </c>
      <c r="O43" s="16" t="s">
        <v>30</v>
      </c>
      <c r="P43" s="15">
        <v>250000</v>
      </c>
      <c r="Q43" s="17">
        <f t="shared" si="5"/>
        <v>8000000</v>
      </c>
      <c r="R43" s="17"/>
    </row>
    <row r="44" spans="1:18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4"/>
        <v>32</v>
      </c>
      <c r="O44" s="16" t="s">
        <v>32</v>
      </c>
      <c r="P44" s="15">
        <v>450000</v>
      </c>
      <c r="Q44" s="17">
        <f t="shared" si="5"/>
        <v>14400000</v>
      </c>
      <c r="R44" s="17"/>
    </row>
    <row r="45" spans="1:18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4"/>
        <v>32</v>
      </c>
      <c r="O45" s="16" t="s">
        <v>32</v>
      </c>
      <c r="P45" s="15">
        <v>350000</v>
      </c>
      <c r="Q45" s="17"/>
      <c r="R45" s="17"/>
    </row>
    <row r="46" spans="1:18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4"/>
        <v>32</v>
      </c>
      <c r="O46" s="16" t="s">
        <v>26</v>
      </c>
      <c r="P46" s="15">
        <v>300000</v>
      </c>
      <c r="Q46" s="17">
        <f t="shared" si="5"/>
        <v>9600000</v>
      </c>
      <c r="R46" s="17"/>
    </row>
    <row r="47" spans="1:18" s="1" customFormat="1" ht="16.5">
      <c r="A47" s="12"/>
      <c r="B47" s="18" t="s">
        <v>155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5"/>
        <v>15000000</v>
      </c>
      <c r="R47" s="17" t="s">
        <v>36</v>
      </c>
    </row>
    <row r="48" spans="1:18" s="1" customFormat="1" ht="16.5">
      <c r="A48" s="12"/>
      <c r="B48" s="18" t="s">
        <v>156</v>
      </c>
      <c r="C48" s="19">
        <v>1</v>
      </c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1</v>
      </c>
      <c r="O48" s="16" t="s">
        <v>25</v>
      </c>
      <c r="P48" s="20">
        <v>15000000</v>
      </c>
      <c r="Q48" s="17">
        <f t="shared" si="5"/>
        <v>15000000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5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52</v>
      </c>
      <c r="G51" s="15" t="s">
        <v>39</v>
      </c>
      <c r="H51" s="15" t="s">
        <v>23</v>
      </c>
      <c r="I51" s="9">
        <v>2</v>
      </c>
      <c r="J51" s="15" t="s">
        <v>25</v>
      </c>
      <c r="K51" s="15"/>
      <c r="L51" s="15"/>
      <c r="M51" s="15"/>
      <c r="N51" s="15">
        <f>C51*F51*I51</f>
        <v>1664</v>
      </c>
      <c r="O51" s="16" t="s">
        <v>40</v>
      </c>
      <c r="P51" s="15">
        <v>150000</v>
      </c>
      <c r="Q51" s="17">
        <f>P51*N51</f>
        <v>249600000</v>
      </c>
      <c r="R51" s="17" t="s">
        <v>65</v>
      </c>
    </row>
    <row r="52" spans="1:18" s="1" customFormat="1" ht="16.5">
      <c r="A52" s="12"/>
      <c r="B52" s="18" t="s">
        <v>42</v>
      </c>
      <c r="C52" s="13">
        <v>16</v>
      </c>
      <c r="D52" s="14" t="s">
        <v>22</v>
      </c>
      <c r="E52" s="15" t="s">
        <v>23</v>
      </c>
      <c r="F52" s="38">
        <v>1</v>
      </c>
      <c r="G52" s="15" t="s">
        <v>43</v>
      </c>
      <c r="H52" s="15" t="s">
        <v>23</v>
      </c>
      <c r="I52" s="9">
        <v>2</v>
      </c>
      <c r="J52" s="15" t="s">
        <v>25</v>
      </c>
      <c r="K52" s="15"/>
      <c r="L52" s="15"/>
      <c r="M52" s="15"/>
      <c r="N52" s="15">
        <f>C52*F52*I52</f>
        <v>32</v>
      </c>
      <c r="O52" s="16" t="s">
        <v>43</v>
      </c>
      <c r="P52" s="15">
        <v>25000</v>
      </c>
      <c r="Q52" s="17">
        <f>P52*N52</f>
        <v>800000</v>
      </c>
      <c r="R52" s="17"/>
    </row>
    <row r="53" spans="1:18" s="1" customFormat="1" ht="16.5">
      <c r="A53" s="12"/>
      <c r="B53" s="18" t="s">
        <v>44</v>
      </c>
      <c r="C53" s="13"/>
      <c r="D53" s="14"/>
      <c r="E53" s="15"/>
      <c r="F53" s="38"/>
      <c r="G53" s="15"/>
      <c r="H53" s="15"/>
      <c r="I53" s="9"/>
      <c r="J53" s="15"/>
      <c r="K53" s="15"/>
      <c r="L53" s="15"/>
      <c r="M53" s="15"/>
      <c r="N53" s="15"/>
      <c r="O53" s="16"/>
      <c r="P53" s="15"/>
      <c r="Q53" s="15"/>
      <c r="R53" s="15"/>
    </row>
    <row r="54" spans="1:18" s="1" customFormat="1" ht="16.5">
      <c r="A54" s="12"/>
      <c r="B54" s="18" t="s">
        <v>45</v>
      </c>
      <c r="C54" s="13">
        <v>2</v>
      </c>
      <c r="D54" s="14" t="s">
        <v>25</v>
      </c>
      <c r="E54" s="15"/>
      <c r="F54" s="38"/>
      <c r="G54" s="15"/>
      <c r="H54" s="15"/>
      <c r="I54" s="9"/>
      <c r="J54" s="15"/>
      <c r="K54" s="15"/>
      <c r="L54" s="15"/>
      <c r="M54" s="15"/>
      <c r="N54" s="13">
        <f>C54</f>
        <v>2</v>
      </c>
      <c r="O54" s="16" t="s">
        <v>25</v>
      </c>
      <c r="P54" s="15">
        <v>500000</v>
      </c>
      <c r="Q54" s="17">
        <f>P54*N54</f>
        <v>1000000</v>
      </c>
      <c r="R54" s="17"/>
    </row>
    <row r="55" spans="1:18" s="1" customFormat="1" ht="16.5">
      <c r="A55" s="12" t="s">
        <v>46</v>
      </c>
      <c r="B55" s="18" t="s">
        <v>47</v>
      </c>
      <c r="C55" s="13"/>
      <c r="D55" s="14"/>
      <c r="E55" s="15"/>
      <c r="F55" s="38"/>
      <c r="G55" s="15"/>
      <c r="H55" s="15"/>
      <c r="I55" s="9"/>
      <c r="J55" s="15"/>
      <c r="K55" s="15"/>
      <c r="L55" s="15"/>
      <c r="M55" s="15"/>
      <c r="N55" s="15"/>
      <c r="O55" s="16"/>
      <c r="P55" s="15"/>
      <c r="Q55" s="15">
        <f>SUM(Q56)</f>
        <v>320000</v>
      </c>
      <c r="R55" s="15"/>
    </row>
    <row r="56" spans="1:18" s="1" customFormat="1" ht="16.5">
      <c r="A56" s="12"/>
      <c r="B56" s="31" t="s">
        <v>48</v>
      </c>
      <c r="C56" s="13">
        <v>16</v>
      </c>
      <c r="D56" s="14" t="s">
        <v>22</v>
      </c>
      <c r="E56" s="15" t="s">
        <v>23</v>
      </c>
      <c r="F56" s="38">
        <v>1</v>
      </c>
      <c r="G56" s="15" t="s">
        <v>25</v>
      </c>
      <c r="H56" s="15" t="s">
        <v>23</v>
      </c>
      <c r="I56" s="9">
        <v>2</v>
      </c>
      <c r="J56" s="15" t="s">
        <v>25</v>
      </c>
      <c r="K56" s="15"/>
      <c r="L56" s="15"/>
      <c r="M56" s="15"/>
      <c r="N56" s="15">
        <f>C56*F56</f>
        <v>16</v>
      </c>
      <c r="O56" s="16" t="s">
        <v>26</v>
      </c>
      <c r="P56" s="15">
        <v>20000</v>
      </c>
      <c r="Q56" s="17">
        <f>P56*N56</f>
        <v>320000</v>
      </c>
      <c r="R56" s="15" t="s">
        <v>49</v>
      </c>
    </row>
    <row r="57" spans="1:18" s="1" customFormat="1" ht="16.5">
      <c r="A57" s="12"/>
      <c r="B57" s="33" t="s">
        <v>50</v>
      </c>
      <c r="C57" s="13">
        <v>16</v>
      </c>
      <c r="D57" s="14" t="s">
        <v>22</v>
      </c>
      <c r="E57" s="15" t="s">
        <v>23</v>
      </c>
      <c r="F57" s="38">
        <v>3</v>
      </c>
      <c r="G57" s="15" t="s">
        <v>51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>C57*F57</f>
        <v>48</v>
      </c>
      <c r="O57" s="16" t="s">
        <v>26</v>
      </c>
      <c r="P57" s="15"/>
      <c r="Q57" s="17">
        <f>P57*N57</f>
        <v>0</v>
      </c>
      <c r="R57" s="17"/>
    </row>
    <row r="58" spans="1:18" s="1" customFormat="1" ht="12.6" customHeight="1">
      <c r="A58" s="12" t="s">
        <v>52</v>
      </c>
      <c r="B58" s="18" t="s">
        <v>53</v>
      </c>
      <c r="C58" s="13"/>
      <c r="D58" s="14"/>
      <c r="E58" s="15"/>
      <c r="F58" s="38"/>
      <c r="G58" s="15"/>
      <c r="H58" s="15"/>
      <c r="I58" s="9"/>
      <c r="J58" s="15"/>
      <c r="K58" s="15"/>
      <c r="L58" s="15"/>
      <c r="M58" s="15"/>
      <c r="N58" s="15"/>
      <c r="O58" s="16"/>
      <c r="P58" s="15"/>
      <c r="Q58" s="15">
        <f>SUM(Q59:Q62)</f>
        <v>8000000</v>
      </c>
      <c r="R58" s="15"/>
    </row>
    <row r="59" spans="1:18" s="1" customFormat="1" ht="16.5">
      <c r="A59" s="12"/>
      <c r="B59" s="18" t="s">
        <v>54</v>
      </c>
      <c r="C59" s="13">
        <v>20</v>
      </c>
      <c r="D59" s="14" t="s">
        <v>55</v>
      </c>
      <c r="E59" s="15" t="s">
        <v>23</v>
      </c>
      <c r="F59" s="38">
        <v>2</v>
      </c>
      <c r="G59" s="15" t="s">
        <v>25</v>
      </c>
      <c r="H59" s="15"/>
      <c r="I59" s="9"/>
      <c r="J59" s="15"/>
      <c r="K59" s="15"/>
      <c r="L59" s="15"/>
      <c r="M59" s="15"/>
      <c r="N59" s="15">
        <f>C59*F59</f>
        <v>40</v>
      </c>
      <c r="O59" s="16" t="s">
        <v>55</v>
      </c>
      <c r="P59" s="15">
        <v>100000</v>
      </c>
      <c r="Q59" s="17">
        <f>P59*N59</f>
        <v>4000000</v>
      </c>
      <c r="R59" s="17"/>
    </row>
    <row r="60" spans="1:18" s="1" customFormat="1" ht="16.5">
      <c r="A60" s="12"/>
      <c r="B60" s="18" t="s">
        <v>56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23.25" customHeight="1">
      <c r="A61" s="12"/>
      <c r="B61" s="18" t="s">
        <v>57</v>
      </c>
      <c r="C61" s="19">
        <v>70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140</v>
      </c>
      <c r="O61" s="16" t="s">
        <v>55</v>
      </c>
      <c r="P61" s="15">
        <v>140000</v>
      </c>
      <c r="Q61" s="17"/>
      <c r="R61" s="108" t="s">
        <v>66</v>
      </c>
    </row>
    <row r="62" spans="1:18" s="1" customFormat="1" ht="23.25" customHeight="1">
      <c r="A62" s="12"/>
      <c r="B62" s="18" t="s">
        <v>58</v>
      </c>
      <c r="C62" s="19"/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0</v>
      </c>
      <c r="O62" s="16" t="s">
        <v>55</v>
      </c>
      <c r="P62" s="15">
        <v>40000</v>
      </c>
      <c r="Q62" s="17">
        <f>P62*N62</f>
        <v>0</v>
      </c>
      <c r="R62" s="109"/>
    </row>
    <row r="63" spans="1:18" s="1" customFormat="1" ht="16.5">
      <c r="A63" s="12">
        <v>524111</v>
      </c>
      <c r="B63" s="18" t="s">
        <v>67</v>
      </c>
      <c r="C63" s="13"/>
      <c r="D63" s="14"/>
      <c r="E63" s="15"/>
      <c r="F63" s="38"/>
      <c r="G63" s="15"/>
      <c r="H63" s="15"/>
      <c r="I63" s="9"/>
      <c r="J63" s="15"/>
      <c r="K63" s="15"/>
      <c r="L63" s="15"/>
      <c r="M63" s="15"/>
      <c r="N63" s="15"/>
      <c r="O63" s="16"/>
      <c r="P63" s="15"/>
      <c r="Q63" s="15">
        <f>SUM(Q64:Q65)</f>
        <v>56000000</v>
      </c>
      <c r="R63" s="15"/>
    </row>
    <row r="64" spans="1:18" s="1" customFormat="1" ht="16.5">
      <c r="A64" s="12"/>
      <c r="B64" s="18" t="s">
        <v>68</v>
      </c>
      <c r="C64" s="13">
        <v>16</v>
      </c>
      <c r="D64" s="14" t="s">
        <v>22</v>
      </c>
      <c r="E64" s="15" t="s">
        <v>23</v>
      </c>
      <c r="F64" s="38">
        <v>1</v>
      </c>
      <c r="G64" s="15" t="s">
        <v>69</v>
      </c>
      <c r="H64" s="15" t="s">
        <v>23</v>
      </c>
      <c r="I64" s="9">
        <v>1</v>
      </c>
      <c r="J64" s="15" t="s">
        <v>25</v>
      </c>
      <c r="K64" s="15"/>
      <c r="L64" s="15"/>
      <c r="M64" s="15"/>
      <c r="N64" s="15">
        <f>C64*F64*I64</f>
        <v>16</v>
      </c>
      <c r="O64" s="16" t="s">
        <v>70</v>
      </c>
      <c r="P64" s="15">
        <v>3000000</v>
      </c>
      <c r="Q64" s="17">
        <f>P64*N64</f>
        <v>48000000</v>
      </c>
      <c r="R64" s="17" t="s">
        <v>71</v>
      </c>
    </row>
    <row r="65" spans="1:19" s="1" customFormat="1" ht="16.5">
      <c r="A65" s="12"/>
      <c r="B65" s="31" t="s">
        <v>72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25</v>
      </c>
      <c r="H65" s="15"/>
      <c r="I65" s="9"/>
      <c r="J65" s="15"/>
      <c r="K65" s="15"/>
      <c r="L65" s="15"/>
      <c r="M65" s="15"/>
      <c r="N65" s="15">
        <f>C65*F65</f>
        <v>16</v>
      </c>
      <c r="O65" s="16" t="s">
        <v>26</v>
      </c>
      <c r="P65" s="15">
        <v>500000</v>
      </c>
      <c r="Q65" s="17">
        <f>P65*N65</f>
        <v>8000000</v>
      </c>
      <c r="R65" s="17"/>
    </row>
    <row r="66" spans="1:19" s="28" customFormat="1" ht="16.5">
      <c r="A66" s="21"/>
      <c r="B66" s="33" t="s">
        <v>63</v>
      </c>
      <c r="C66" s="22">
        <v>16</v>
      </c>
      <c r="D66" s="23" t="s">
        <v>22</v>
      </c>
      <c r="E66" s="24" t="s">
        <v>23</v>
      </c>
      <c r="F66" s="40">
        <v>2</v>
      </c>
      <c r="G66" s="24" t="s">
        <v>51</v>
      </c>
      <c r="H66" s="24" t="s">
        <v>23</v>
      </c>
      <c r="I66" s="25">
        <v>1</v>
      </c>
      <c r="J66" s="24" t="s">
        <v>25</v>
      </c>
      <c r="K66" s="24"/>
      <c r="L66" s="24"/>
      <c r="M66" s="24"/>
      <c r="N66" s="24">
        <f>C66*F66*I66</f>
        <v>32</v>
      </c>
      <c r="O66" s="26" t="s">
        <v>25</v>
      </c>
      <c r="P66" s="24">
        <v>100000</v>
      </c>
      <c r="Q66" s="27">
        <f>P66*N66</f>
        <v>3200000</v>
      </c>
      <c r="R66" s="27"/>
    </row>
    <row r="67" spans="1:19" s="1" customFormat="1" ht="16.5">
      <c r="A67" s="6" t="s">
        <v>16</v>
      </c>
      <c r="B67" s="30" t="s">
        <v>73</v>
      </c>
      <c r="C67" s="7"/>
      <c r="D67" s="8"/>
      <c r="E67" s="9"/>
      <c r="F67" s="37"/>
      <c r="G67" s="9"/>
      <c r="H67" s="9"/>
      <c r="I67" s="9"/>
      <c r="J67" s="9"/>
      <c r="K67" s="9"/>
      <c r="L67" s="9"/>
      <c r="M67" s="9"/>
      <c r="N67" s="9"/>
      <c r="O67" s="10"/>
      <c r="P67" s="9"/>
      <c r="Q67" s="9"/>
      <c r="R67" s="9">
        <f>Q67/4</f>
        <v>0</v>
      </c>
      <c r="S67" s="55">
        <f>R67/16</f>
        <v>0</v>
      </c>
    </row>
    <row r="68" spans="1:19" s="1" customFormat="1" ht="16.5">
      <c r="A68" s="12" t="s">
        <v>18</v>
      </c>
      <c r="B68" s="18" t="s">
        <v>19</v>
      </c>
      <c r="C68" s="13"/>
      <c r="D68" s="14"/>
      <c r="E68" s="15"/>
      <c r="F68" s="38"/>
      <c r="G68" s="15"/>
      <c r="H68" s="15"/>
      <c r="I68" s="9"/>
      <c r="J68" s="15"/>
      <c r="K68" s="15"/>
      <c r="L68" s="15"/>
      <c r="M68" s="15"/>
      <c r="N68" s="15"/>
      <c r="O68" s="16"/>
      <c r="P68" s="15"/>
      <c r="Q68" s="15">
        <f>SUM(Q70:Q81)</f>
        <v>140500000</v>
      </c>
      <c r="R68" s="15"/>
    </row>
    <row r="69" spans="1:19" s="1" customFormat="1" ht="16.5">
      <c r="A69" s="12"/>
      <c r="B69" s="18" t="s">
        <v>20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/>
      <c r="R69" s="15"/>
    </row>
    <row r="70" spans="1:19" s="1" customFormat="1" ht="16.5">
      <c r="A70" s="12"/>
      <c r="B70" s="18" t="s">
        <v>21</v>
      </c>
      <c r="C70" s="13">
        <v>16</v>
      </c>
      <c r="D70" s="14" t="s">
        <v>22</v>
      </c>
      <c r="E70" s="15" t="s">
        <v>23</v>
      </c>
      <c r="F70" s="38">
        <v>1</v>
      </c>
      <c r="G70" s="15" t="s">
        <v>24</v>
      </c>
      <c r="H70" s="15" t="s">
        <v>23</v>
      </c>
      <c r="I70" s="9"/>
      <c r="J70" s="15" t="s">
        <v>25</v>
      </c>
      <c r="K70" s="15"/>
      <c r="L70" s="15"/>
      <c r="M70" s="15"/>
      <c r="N70" s="15">
        <f>C70*F70*I70</f>
        <v>0</v>
      </c>
      <c r="O70" s="16" t="s">
        <v>26</v>
      </c>
      <c r="P70" s="15">
        <v>200000</v>
      </c>
      <c r="Q70" s="17">
        <f t="shared" ref="Q70:Q75" si="6">P70*N70</f>
        <v>0</v>
      </c>
      <c r="R70" s="17"/>
    </row>
    <row r="71" spans="1:19" s="1" customFormat="1" ht="16.5">
      <c r="A71" s="12"/>
      <c r="B71" s="18" t="s">
        <v>27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28</v>
      </c>
      <c r="H71" s="15" t="s">
        <v>23</v>
      </c>
      <c r="I71" s="9">
        <v>4</v>
      </c>
      <c r="J71" s="15" t="s">
        <v>25</v>
      </c>
      <c r="K71" s="15"/>
      <c r="L71" s="15"/>
      <c r="M71" s="15"/>
      <c r="N71" s="15">
        <f>C71*F71*I71</f>
        <v>64</v>
      </c>
      <c r="O71" s="16" t="s">
        <v>28</v>
      </c>
      <c r="P71" s="15">
        <v>250000</v>
      </c>
      <c r="Q71" s="17">
        <f t="shared" si="6"/>
        <v>16000000</v>
      </c>
      <c r="R71" s="17"/>
    </row>
    <row r="72" spans="1:19" s="1" customFormat="1" ht="16.5">
      <c r="A72" s="12"/>
      <c r="B72" s="18" t="s">
        <v>34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24</v>
      </c>
      <c r="H72" s="15" t="s">
        <v>23</v>
      </c>
      <c r="I72" s="9">
        <v>4</v>
      </c>
      <c r="J72" s="15" t="s">
        <v>25</v>
      </c>
      <c r="K72" s="15"/>
      <c r="L72" s="15"/>
      <c r="M72" s="15"/>
      <c r="N72" s="15">
        <f>C72*F72*I72</f>
        <v>64</v>
      </c>
      <c r="O72" s="16" t="s">
        <v>26</v>
      </c>
      <c r="P72" s="15">
        <v>300000</v>
      </c>
      <c r="Q72" s="17">
        <f t="shared" si="6"/>
        <v>19200000</v>
      </c>
      <c r="R72" s="17"/>
    </row>
    <row r="73" spans="1:19" s="1" customFormat="1" ht="16.5">
      <c r="A73" s="12"/>
      <c r="B73" s="18" t="s">
        <v>88</v>
      </c>
      <c r="C73" s="19">
        <v>4</v>
      </c>
      <c r="D73" s="14" t="s">
        <v>25</v>
      </c>
      <c r="E73" s="15"/>
      <c r="F73" s="38"/>
      <c r="G73" s="15"/>
      <c r="H73" s="15"/>
      <c r="I73" s="9"/>
      <c r="J73" s="15"/>
      <c r="K73" s="15"/>
      <c r="L73" s="15"/>
      <c r="M73" s="15"/>
      <c r="N73" s="13">
        <f>C73</f>
        <v>4</v>
      </c>
      <c r="O73" s="16" t="s">
        <v>25</v>
      </c>
      <c r="P73" s="20">
        <v>13000000</v>
      </c>
      <c r="Q73" s="17">
        <f t="shared" si="6"/>
        <v>52000000</v>
      </c>
      <c r="R73" s="17" t="s">
        <v>36</v>
      </c>
    </row>
    <row r="74" spans="1:19" s="1" customFormat="1" ht="16.5">
      <c r="A74" s="12"/>
      <c r="B74" s="18" t="s">
        <v>35</v>
      </c>
      <c r="C74" s="19"/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0</v>
      </c>
      <c r="O74" s="16" t="s">
        <v>25</v>
      </c>
      <c r="P74" s="20">
        <v>0</v>
      </c>
      <c r="Q74" s="17">
        <f t="shared" si="6"/>
        <v>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6"/>
        <v>0</v>
      </c>
      <c r="R75" s="17" t="s">
        <v>36</v>
      </c>
    </row>
    <row r="76" spans="1:19" s="1" customFormat="1" ht="16.5">
      <c r="A76" s="12"/>
      <c r="B76" s="18" t="s">
        <v>37</v>
      </c>
      <c r="C76" s="13"/>
      <c r="D76" s="14"/>
      <c r="E76" s="15"/>
      <c r="F76" s="38"/>
      <c r="G76" s="15"/>
      <c r="H76" s="15"/>
      <c r="I76" s="9"/>
      <c r="J76" s="15"/>
      <c r="K76" s="15"/>
      <c r="L76" s="15"/>
      <c r="M76" s="15"/>
      <c r="N76" s="15"/>
      <c r="O76" s="16"/>
      <c r="P76" s="15"/>
      <c r="Q76" s="15"/>
      <c r="R76" s="15"/>
    </row>
    <row r="77" spans="1:19" s="1" customFormat="1" ht="16.5">
      <c r="A77" s="12"/>
      <c r="B77" s="18" t="s">
        <v>38</v>
      </c>
      <c r="C77" s="13">
        <v>16</v>
      </c>
      <c r="D77" s="14" t="s">
        <v>22</v>
      </c>
      <c r="E77" s="15" t="s">
        <v>23</v>
      </c>
      <c r="F77" s="39">
        <f>160/8</f>
        <v>20</v>
      </c>
      <c r="G77" s="15" t="s">
        <v>39</v>
      </c>
      <c r="H77" s="15" t="s">
        <v>23</v>
      </c>
      <c r="I77" s="9">
        <v>4</v>
      </c>
      <c r="J77" s="15" t="s">
        <v>25</v>
      </c>
      <c r="K77" s="15"/>
      <c r="L77" s="15"/>
      <c r="M77" s="15"/>
      <c r="N77" s="15">
        <f>C77*F77*I77</f>
        <v>1280</v>
      </c>
      <c r="O77" s="16" t="s">
        <v>40</v>
      </c>
      <c r="P77" s="15">
        <v>40000</v>
      </c>
      <c r="Q77" s="17">
        <f>P77*N77</f>
        <v>51200000</v>
      </c>
      <c r="R77" s="17" t="s">
        <v>41</v>
      </c>
    </row>
    <row r="78" spans="1:19" s="1" customFormat="1" ht="16.5">
      <c r="A78" s="12"/>
      <c r="B78" s="18" t="s">
        <v>38</v>
      </c>
      <c r="C78" s="13">
        <v>16</v>
      </c>
      <c r="D78" s="14" t="s">
        <v>22</v>
      </c>
      <c r="E78" s="15" t="s">
        <v>23</v>
      </c>
      <c r="F78" s="39"/>
      <c r="G78" s="15" t="s">
        <v>39</v>
      </c>
      <c r="H78" s="15" t="s">
        <v>23</v>
      </c>
      <c r="I78" s="9">
        <v>4</v>
      </c>
      <c r="J78" s="15" t="s">
        <v>25</v>
      </c>
      <c r="K78" s="15"/>
      <c r="L78" s="15"/>
      <c r="M78" s="15"/>
      <c r="N78" s="15">
        <f>C78*F78*I78</f>
        <v>0</v>
      </c>
      <c r="O78" s="16" t="s">
        <v>40</v>
      </c>
      <c r="P78" s="15">
        <v>40000</v>
      </c>
      <c r="Q78" s="17">
        <f>P78*N78</f>
        <v>0</v>
      </c>
      <c r="R78" s="17" t="s">
        <v>41</v>
      </c>
    </row>
    <row r="79" spans="1:19" s="1" customFormat="1" ht="16.5">
      <c r="A79" s="12"/>
      <c r="B79" s="18" t="s">
        <v>42</v>
      </c>
      <c r="C79" s="13">
        <v>16</v>
      </c>
      <c r="D79" s="14" t="s">
        <v>22</v>
      </c>
      <c r="E79" s="15" t="s">
        <v>23</v>
      </c>
      <c r="F79" s="38">
        <v>1</v>
      </c>
      <c r="G79" s="15" t="s">
        <v>43</v>
      </c>
      <c r="H79" s="15" t="s">
        <v>23</v>
      </c>
      <c r="I79" s="9">
        <v>4</v>
      </c>
      <c r="J79" s="15" t="s">
        <v>25</v>
      </c>
      <c r="K79" s="15"/>
      <c r="L79" s="15"/>
      <c r="M79" s="15"/>
      <c r="N79" s="15">
        <f>C79*F79*I79</f>
        <v>64</v>
      </c>
      <c r="O79" s="16" t="s">
        <v>43</v>
      </c>
      <c r="P79" s="15">
        <v>25000</v>
      </c>
      <c r="Q79" s="17">
        <f>P79*N85</f>
        <v>1600000</v>
      </c>
      <c r="R79" s="17"/>
    </row>
    <row r="80" spans="1:19" s="1" customFormat="1" ht="16.5">
      <c r="A80" s="12"/>
      <c r="B80" s="18" t="s">
        <v>44</v>
      </c>
      <c r="C80" s="13"/>
      <c r="D80" s="14"/>
      <c r="E80" s="15"/>
      <c r="F80" s="38"/>
      <c r="G80" s="15"/>
      <c r="H80" s="15"/>
      <c r="I80" s="9"/>
      <c r="J80" s="15"/>
      <c r="K80" s="15"/>
      <c r="L80" s="15"/>
      <c r="M80" s="15"/>
      <c r="N80" s="15"/>
      <c r="O80" s="16"/>
      <c r="P80" s="15"/>
      <c r="Q80" s="15"/>
      <c r="R80" s="15"/>
    </row>
    <row r="81" spans="1:18" s="1" customFormat="1" ht="16.5">
      <c r="A81" s="12"/>
      <c r="B81" s="18" t="s">
        <v>45</v>
      </c>
      <c r="C81" s="13">
        <v>1</v>
      </c>
      <c r="D81" s="14" t="s">
        <v>25</v>
      </c>
      <c r="E81" s="15"/>
      <c r="F81" s="38"/>
      <c r="G81" s="15"/>
      <c r="H81" s="15"/>
      <c r="I81" s="9"/>
      <c r="J81" s="15"/>
      <c r="K81" s="15"/>
      <c r="L81" s="15"/>
      <c r="M81" s="15"/>
      <c r="N81" s="13">
        <f>C81</f>
        <v>1</v>
      </c>
      <c r="O81" s="16" t="s">
        <v>25</v>
      </c>
      <c r="P81" s="15">
        <v>500000</v>
      </c>
      <c r="Q81" s="17">
        <f>P81*N81</f>
        <v>500000</v>
      </c>
      <c r="R81" s="17"/>
    </row>
    <row r="82" spans="1:18" s="1" customFormat="1" ht="16.5">
      <c r="A82" s="94" t="s">
        <v>102</v>
      </c>
      <c r="B82" s="69" t="s">
        <v>103</v>
      </c>
      <c r="C82" s="70"/>
      <c r="D82" s="70"/>
      <c r="E82" s="70"/>
      <c r="F82" s="71"/>
      <c r="G82" s="70"/>
      <c r="H82" s="70"/>
      <c r="I82" s="70"/>
      <c r="J82" s="70"/>
      <c r="K82" s="70"/>
      <c r="L82" s="70"/>
      <c r="M82" s="70"/>
      <c r="N82" s="72"/>
      <c r="O82" s="70"/>
      <c r="P82" s="72"/>
      <c r="Q82" s="73">
        <f>Q83</f>
        <v>900000</v>
      </c>
      <c r="R82" s="17"/>
    </row>
    <row r="83" spans="1:18" s="1" customFormat="1" ht="16.5">
      <c r="A83" s="67"/>
      <c r="B83" s="65" t="s">
        <v>104</v>
      </c>
      <c r="C83" s="76">
        <v>3</v>
      </c>
      <c r="D83" s="77" t="s">
        <v>22</v>
      </c>
      <c r="E83" s="78" t="s">
        <v>23</v>
      </c>
      <c r="F83" s="79">
        <v>1</v>
      </c>
      <c r="G83" s="78" t="s">
        <v>116</v>
      </c>
      <c r="H83" s="78" t="s">
        <v>23</v>
      </c>
      <c r="I83" s="80">
        <v>1</v>
      </c>
      <c r="J83" s="78" t="s">
        <v>25</v>
      </c>
      <c r="K83" s="78"/>
      <c r="L83" s="78"/>
      <c r="M83" s="78"/>
      <c r="N83" s="78">
        <f>C83*F83*I83</f>
        <v>3</v>
      </c>
      <c r="O83" s="66"/>
      <c r="P83" s="81">
        <v>300000</v>
      </c>
      <c r="Q83" s="68">
        <f>N83*P83</f>
        <v>900000</v>
      </c>
      <c r="R83" s="17"/>
    </row>
    <row r="84" spans="1:18" s="1" customFormat="1" ht="16.5">
      <c r="A84" s="12" t="s">
        <v>46</v>
      </c>
      <c r="B84" s="18" t="s">
        <v>47</v>
      </c>
      <c r="C84" s="13"/>
      <c r="D84" s="14"/>
      <c r="E84" s="15"/>
      <c r="F84" s="38"/>
      <c r="G84" s="15"/>
      <c r="H84" s="15"/>
      <c r="I84" s="9"/>
      <c r="J84" s="15"/>
      <c r="K84" s="15"/>
      <c r="L84" s="15"/>
      <c r="M84" s="15"/>
      <c r="N84" s="15"/>
      <c r="O84" s="16"/>
      <c r="P84" s="15"/>
      <c r="Q84" s="15">
        <f>SUM(Q85:Q86)</f>
        <v>1280000</v>
      </c>
      <c r="R84" s="15"/>
    </row>
    <row r="85" spans="1:18" s="1" customFormat="1" ht="16.5">
      <c r="A85" s="12"/>
      <c r="B85" s="31" t="s">
        <v>48</v>
      </c>
      <c r="C85" s="13">
        <v>16</v>
      </c>
      <c r="D85" s="14" t="s">
        <v>22</v>
      </c>
      <c r="E85" s="15" t="s">
        <v>23</v>
      </c>
      <c r="F85" s="38">
        <v>1</v>
      </c>
      <c r="G85" s="15" t="s">
        <v>25</v>
      </c>
      <c r="H85" s="15" t="s">
        <v>23</v>
      </c>
      <c r="I85" s="9">
        <v>4</v>
      </c>
      <c r="J85" s="15" t="s">
        <v>25</v>
      </c>
      <c r="K85" s="15"/>
      <c r="L85" s="15"/>
      <c r="M85" s="15"/>
      <c r="N85" s="15">
        <f>C85*F85*I85</f>
        <v>64</v>
      </c>
      <c r="O85" s="16" t="s">
        <v>26</v>
      </c>
      <c r="P85" s="15">
        <v>20000</v>
      </c>
      <c r="Q85" s="17">
        <f>N85*P85</f>
        <v>1280000</v>
      </c>
      <c r="R85" s="15" t="s">
        <v>49</v>
      </c>
    </row>
    <row r="86" spans="1:18" s="1" customFormat="1" ht="16.5">
      <c r="A86" s="12"/>
      <c r="B86" s="32" t="s">
        <v>50</v>
      </c>
      <c r="C86" s="13">
        <v>16</v>
      </c>
      <c r="D86" s="14" t="s">
        <v>22</v>
      </c>
      <c r="E86" s="15" t="s">
        <v>23</v>
      </c>
      <c r="F86" s="38">
        <v>3</v>
      </c>
      <c r="G86" s="15" t="s">
        <v>51</v>
      </c>
      <c r="H86" s="15" t="s">
        <v>23</v>
      </c>
      <c r="I86" s="9">
        <v>4</v>
      </c>
      <c r="J86" s="15" t="s">
        <v>25</v>
      </c>
      <c r="K86" s="15"/>
      <c r="L86" s="15"/>
      <c r="M86" s="15"/>
      <c r="N86" s="15">
        <f>C86*F86</f>
        <v>48</v>
      </c>
      <c r="O86" s="16" t="s">
        <v>26</v>
      </c>
      <c r="P86" s="15">
        <v>0</v>
      </c>
      <c r="Q86" s="17">
        <f>P86*N86</f>
        <v>0</v>
      </c>
      <c r="R86" s="17"/>
    </row>
    <row r="87" spans="1:18" s="1" customFormat="1" ht="16.5">
      <c r="A87" s="12">
        <v>524111</v>
      </c>
      <c r="B87" s="18" t="s">
        <v>67</v>
      </c>
      <c r="C87" s="13"/>
      <c r="D87" s="14"/>
      <c r="E87" s="15"/>
      <c r="F87" s="38"/>
      <c r="G87" s="15"/>
      <c r="H87" s="15"/>
      <c r="I87" s="9"/>
      <c r="J87" s="15"/>
      <c r="K87" s="15"/>
      <c r="L87" s="15"/>
      <c r="M87" s="15"/>
      <c r="N87" s="15"/>
      <c r="O87" s="16"/>
      <c r="P87" s="15"/>
      <c r="Q87" s="15">
        <f>SUM(Q88:Q94)</f>
        <v>34560000</v>
      </c>
      <c r="R87" s="15"/>
    </row>
    <row r="88" spans="1:18" s="1" customFormat="1" ht="16.5">
      <c r="A88" s="12"/>
      <c r="B88" s="18" t="s">
        <v>74</v>
      </c>
      <c r="C88" s="15">
        <v>2</v>
      </c>
      <c r="D88" s="15" t="s">
        <v>69</v>
      </c>
      <c r="E88" s="15" t="s">
        <v>23</v>
      </c>
      <c r="F88" s="37">
        <v>4</v>
      </c>
      <c r="G88" s="15" t="s">
        <v>25</v>
      </c>
      <c r="H88" s="15"/>
      <c r="I88" s="9"/>
      <c r="J88" s="15"/>
      <c r="K88" s="15"/>
      <c r="L88" s="15"/>
      <c r="M88" s="15"/>
      <c r="N88" s="15">
        <f>C88*F88</f>
        <v>8</v>
      </c>
      <c r="O88" s="16" t="s">
        <v>70</v>
      </c>
      <c r="P88" s="15">
        <v>750000</v>
      </c>
      <c r="Q88" s="17">
        <f t="shared" ref="Q88:Q94" si="7">P88*N88</f>
        <v>6000000</v>
      </c>
      <c r="R88" s="17" t="s">
        <v>71</v>
      </c>
    </row>
    <row r="89" spans="1:18" s="1" customFormat="1" ht="16.5">
      <c r="A89" s="12"/>
      <c r="B89" s="31" t="s">
        <v>75</v>
      </c>
      <c r="C89" s="13">
        <v>1</v>
      </c>
      <c r="D89" s="14" t="s">
        <v>22</v>
      </c>
      <c r="E89" s="15" t="s">
        <v>23</v>
      </c>
      <c r="F89" s="38">
        <v>2</v>
      </c>
      <c r="G89" s="15" t="s">
        <v>69</v>
      </c>
      <c r="H89" s="15" t="s">
        <v>23</v>
      </c>
      <c r="I89" s="9">
        <v>4</v>
      </c>
      <c r="J89" s="15" t="s">
        <v>25</v>
      </c>
      <c r="K89" s="15"/>
      <c r="L89" s="15"/>
      <c r="M89" s="15"/>
      <c r="N89" s="15">
        <f>C89*F89*I89</f>
        <v>8</v>
      </c>
      <c r="O89" s="16" t="s">
        <v>70</v>
      </c>
      <c r="P89" s="15">
        <v>200000</v>
      </c>
      <c r="Q89" s="17">
        <f t="shared" si="7"/>
        <v>1600000</v>
      </c>
      <c r="R89" s="51" t="s">
        <v>87</v>
      </c>
    </row>
    <row r="90" spans="1:18" s="1" customFormat="1" ht="16.5">
      <c r="A90" s="12"/>
      <c r="B90" s="31" t="s">
        <v>76</v>
      </c>
      <c r="C90" s="13">
        <v>1</v>
      </c>
      <c r="D90" s="14" t="s">
        <v>22</v>
      </c>
      <c r="E90" s="15" t="s">
        <v>23</v>
      </c>
      <c r="F90" s="39">
        <v>20</v>
      </c>
      <c r="G90" s="15" t="s">
        <v>39</v>
      </c>
      <c r="H90" s="15" t="s">
        <v>23</v>
      </c>
      <c r="I90" s="9">
        <v>4</v>
      </c>
      <c r="J90" s="15" t="s">
        <v>25</v>
      </c>
      <c r="K90" s="15"/>
      <c r="L90" s="15"/>
      <c r="M90" s="15"/>
      <c r="N90" s="15">
        <f>C90*F90*I90</f>
        <v>80</v>
      </c>
      <c r="O90" s="16" t="s">
        <v>40</v>
      </c>
      <c r="P90" s="15">
        <v>150000</v>
      </c>
      <c r="Q90" s="17">
        <f t="shared" si="7"/>
        <v>12000000</v>
      </c>
      <c r="R90" s="51" t="s">
        <v>87</v>
      </c>
    </row>
    <row r="91" spans="1:18" s="1" customFormat="1" ht="16.5">
      <c r="A91" s="12"/>
      <c r="B91" s="31" t="s">
        <v>78</v>
      </c>
      <c r="C91" s="13">
        <v>1</v>
      </c>
      <c r="D91" s="14" t="s">
        <v>22</v>
      </c>
      <c r="E91" s="15" t="s">
        <v>23</v>
      </c>
      <c r="F91" s="37">
        <v>4</v>
      </c>
      <c r="G91" s="15" t="s">
        <v>25</v>
      </c>
      <c r="H91" s="15"/>
      <c r="I91" s="9"/>
      <c r="J91" s="15"/>
      <c r="K91" s="15"/>
      <c r="L91" s="15"/>
      <c r="M91" s="15"/>
      <c r="N91" s="15">
        <f>C91*F91</f>
        <v>4</v>
      </c>
      <c r="O91" s="16" t="s">
        <v>26</v>
      </c>
      <c r="P91" s="15">
        <v>1500000</v>
      </c>
      <c r="Q91" s="17">
        <f>P91*N91</f>
        <v>6000000</v>
      </c>
      <c r="R91" s="51" t="s">
        <v>87</v>
      </c>
    </row>
    <row r="92" spans="1:18" s="1" customFormat="1" ht="16.5">
      <c r="A92" s="42"/>
      <c r="B92" s="52" t="s">
        <v>77</v>
      </c>
      <c r="C92" s="43">
        <v>1</v>
      </c>
      <c r="D92" s="44" t="s">
        <v>22</v>
      </c>
      <c r="E92" s="45" t="s">
        <v>23</v>
      </c>
      <c r="F92" s="46">
        <v>3</v>
      </c>
      <c r="G92" s="45" t="s">
        <v>39</v>
      </c>
      <c r="H92" s="45" t="s">
        <v>23</v>
      </c>
      <c r="I92" s="47">
        <v>4</v>
      </c>
      <c r="J92" s="45" t="s">
        <v>25</v>
      </c>
      <c r="K92" s="45"/>
      <c r="L92" s="45"/>
      <c r="M92" s="45"/>
      <c r="N92" s="45">
        <f>C92*F92*I92</f>
        <v>12</v>
      </c>
      <c r="O92" s="48" t="s">
        <v>40</v>
      </c>
      <c r="P92" s="45">
        <v>380000</v>
      </c>
      <c r="Q92" s="49">
        <f t="shared" si="7"/>
        <v>4560000</v>
      </c>
      <c r="R92" s="49" t="s">
        <v>86</v>
      </c>
    </row>
    <row r="93" spans="1:18" ht="16.5">
      <c r="A93" s="50"/>
      <c r="B93" s="52" t="s">
        <v>85</v>
      </c>
      <c r="C93" s="43">
        <v>1</v>
      </c>
      <c r="D93" s="44" t="s">
        <v>22</v>
      </c>
      <c r="E93" s="45" t="s">
        <v>23</v>
      </c>
      <c r="F93" s="46">
        <v>2</v>
      </c>
      <c r="G93" s="45" t="s">
        <v>39</v>
      </c>
      <c r="H93" s="45" t="s">
        <v>23</v>
      </c>
      <c r="I93" s="47">
        <v>4</v>
      </c>
      <c r="J93" s="45" t="s">
        <v>25</v>
      </c>
      <c r="K93" s="45"/>
      <c r="L93" s="45"/>
      <c r="M93" s="45"/>
      <c r="N93" s="45">
        <f>C93*F93*I93</f>
        <v>8</v>
      </c>
      <c r="O93" s="48" t="s">
        <v>40</v>
      </c>
      <c r="P93" s="45">
        <v>350000</v>
      </c>
      <c r="Q93" s="49">
        <f>P93*N93</f>
        <v>2800000</v>
      </c>
      <c r="R93" s="49" t="s">
        <v>86</v>
      </c>
    </row>
    <row r="94" spans="1:18" s="1" customFormat="1" ht="16.5">
      <c r="A94" s="42"/>
      <c r="B94" s="52" t="s">
        <v>79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69</v>
      </c>
      <c r="H94" s="45" t="s">
        <v>23</v>
      </c>
      <c r="I94" s="47">
        <v>4</v>
      </c>
      <c r="J94" s="45" t="s">
        <v>25</v>
      </c>
      <c r="K94" s="45"/>
      <c r="L94" s="45"/>
      <c r="M94" s="45"/>
      <c r="N94" s="45">
        <f>C94*F94*I94</f>
        <v>8</v>
      </c>
      <c r="O94" s="48" t="s">
        <v>70</v>
      </c>
      <c r="P94" s="45">
        <v>200000</v>
      </c>
      <c r="Q94" s="49">
        <f t="shared" si="7"/>
        <v>1600000</v>
      </c>
      <c r="R94" s="49" t="s">
        <v>86</v>
      </c>
    </row>
    <row r="95" spans="1:18" s="28" customFormat="1" ht="16.5">
      <c r="A95" s="21"/>
      <c r="B95" s="33" t="s">
        <v>63</v>
      </c>
      <c r="C95" s="22">
        <v>16</v>
      </c>
      <c r="D95" s="23" t="s">
        <v>22</v>
      </c>
      <c r="E95" s="24" t="s">
        <v>23</v>
      </c>
      <c r="F95" s="40">
        <v>2</v>
      </c>
      <c r="G95" s="24" t="s">
        <v>51</v>
      </c>
      <c r="H95" s="24" t="s">
        <v>23</v>
      </c>
      <c r="I95" s="25">
        <v>4</v>
      </c>
      <c r="J95" s="24" t="s">
        <v>25</v>
      </c>
      <c r="K95" s="24"/>
      <c r="L95" s="24"/>
      <c r="M95" s="24"/>
      <c r="N95" s="24">
        <f>C95*F95*I95</f>
        <v>128</v>
      </c>
      <c r="O95" s="26" t="s">
        <v>25</v>
      </c>
      <c r="P95" s="24">
        <v>0</v>
      </c>
      <c r="Q95" s="27">
        <f>P95*N95</f>
        <v>0</v>
      </c>
      <c r="R95" s="27"/>
    </row>
    <row r="96" spans="1:18" s="1" customFormat="1" ht="16.5">
      <c r="A96" s="12" t="s">
        <v>59</v>
      </c>
      <c r="B96" s="18" t="s">
        <v>60</v>
      </c>
      <c r="C96" s="13"/>
      <c r="D96" s="14"/>
      <c r="E96" s="15"/>
      <c r="F96" s="38"/>
      <c r="G96" s="15"/>
      <c r="H96" s="15"/>
      <c r="I96" s="9"/>
      <c r="J96" s="15"/>
      <c r="K96" s="15"/>
      <c r="L96" s="15"/>
      <c r="M96" s="15"/>
      <c r="N96" s="15"/>
      <c r="O96" s="16"/>
      <c r="P96" s="15"/>
      <c r="Q96" s="15">
        <f>SUM(Q97:Q99)</f>
        <v>34000000</v>
      </c>
      <c r="R96" s="15"/>
    </row>
    <row r="97" spans="1:19" s="1" customFormat="1" ht="16.5">
      <c r="A97" s="12"/>
      <c r="B97" s="32" t="s">
        <v>61</v>
      </c>
      <c r="C97" s="13">
        <v>16</v>
      </c>
      <c r="D97" s="14" t="s">
        <v>22</v>
      </c>
      <c r="E97" s="15" t="s">
        <v>23</v>
      </c>
      <c r="F97" s="39">
        <f>F80</f>
        <v>0</v>
      </c>
      <c r="G97" s="15" t="s">
        <v>39</v>
      </c>
      <c r="H97" s="15" t="s">
        <v>23</v>
      </c>
      <c r="I97" s="9">
        <v>4</v>
      </c>
      <c r="J97" s="15" t="s">
        <v>25</v>
      </c>
      <c r="K97" s="15"/>
      <c r="L97" s="15"/>
      <c r="M97" s="15"/>
      <c r="N97" s="15">
        <f>C97*F97*I97</f>
        <v>0</v>
      </c>
      <c r="O97" s="16" t="s">
        <v>40</v>
      </c>
      <c r="P97" s="15">
        <v>25000</v>
      </c>
      <c r="Q97" s="17">
        <f>P97*N97</f>
        <v>0</v>
      </c>
      <c r="R97" s="17"/>
    </row>
    <row r="98" spans="1:19" s="1" customFormat="1" ht="16.5">
      <c r="A98" s="12"/>
      <c r="B98" s="31" t="s">
        <v>80</v>
      </c>
      <c r="C98" s="13">
        <v>16</v>
      </c>
      <c r="D98" s="14" t="s">
        <v>22</v>
      </c>
      <c r="E98" s="15" t="s">
        <v>23</v>
      </c>
      <c r="F98" s="39">
        <v>20</v>
      </c>
      <c r="G98" s="15" t="s">
        <v>39</v>
      </c>
      <c r="H98" s="15" t="s">
        <v>23</v>
      </c>
      <c r="I98" s="9">
        <v>4</v>
      </c>
      <c r="J98" s="15" t="s">
        <v>25</v>
      </c>
      <c r="K98" s="15"/>
      <c r="L98" s="15"/>
      <c r="M98" s="15"/>
      <c r="N98" s="15">
        <f>C98*F98*I98</f>
        <v>1280</v>
      </c>
      <c r="O98" s="16" t="s">
        <v>40</v>
      </c>
      <c r="P98" s="15">
        <v>25000</v>
      </c>
      <c r="Q98" s="17">
        <f>P98*N98</f>
        <v>32000000</v>
      </c>
      <c r="R98" s="17">
        <f>Q98/4</f>
        <v>8000000</v>
      </c>
      <c r="S98" s="55">
        <f>R98/16</f>
        <v>500000</v>
      </c>
    </row>
    <row r="99" spans="1:19" s="1" customFormat="1" ht="16.5">
      <c r="A99" s="12"/>
      <c r="B99" s="53" t="s">
        <v>81</v>
      </c>
      <c r="C99" s="13">
        <v>1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4</v>
      </c>
      <c r="J99" s="15" t="s">
        <v>25</v>
      </c>
      <c r="K99" s="15"/>
      <c r="L99" s="15"/>
      <c r="M99" s="15"/>
      <c r="N99" s="15">
        <f>C99*F99*I99</f>
        <v>80</v>
      </c>
      <c r="O99" s="16" t="s">
        <v>40</v>
      </c>
      <c r="P99" s="15">
        <v>25000</v>
      </c>
      <c r="Q99" s="17">
        <f>P99*N99</f>
        <v>2000000</v>
      </c>
      <c r="R99" s="17"/>
    </row>
    <row r="100" spans="1:19" s="91" customFormat="1" ht="16.5">
      <c r="A100" s="82"/>
      <c r="B100" s="89"/>
      <c r="C100" s="83"/>
      <c r="D100" s="84"/>
      <c r="E100" s="85"/>
      <c r="F100" s="90"/>
      <c r="G100" s="85"/>
      <c r="H100" s="85"/>
      <c r="I100" s="86"/>
      <c r="J100" s="85"/>
      <c r="K100" s="85"/>
      <c r="L100" s="85"/>
      <c r="M100" s="85"/>
      <c r="N100" s="85"/>
      <c r="O100" s="87"/>
      <c r="P100" s="85"/>
      <c r="Q100" s="88"/>
      <c r="R100" s="88"/>
    </row>
    <row r="101" spans="1:19">
      <c r="B101" s="54" t="s">
        <v>118</v>
      </c>
      <c r="Q101" s="74">
        <f>Q102+Q109+Q126</f>
        <v>45278000</v>
      </c>
      <c r="S101" s="103">
        <f>Q101/16</f>
        <v>2829875</v>
      </c>
    </row>
    <row r="102" spans="1:19">
      <c r="A102" s="56" t="s">
        <v>89</v>
      </c>
      <c r="B102" s="57" t="s">
        <v>90</v>
      </c>
      <c r="N102" s="58"/>
      <c r="P102" s="58"/>
      <c r="Q102" s="59">
        <f>Q103</f>
        <v>25000000</v>
      </c>
      <c r="R102" s="58"/>
      <c r="S102" s="58"/>
    </row>
    <row r="103" spans="1:19">
      <c r="A103" s="60" t="s">
        <v>18</v>
      </c>
      <c r="B103" s="57" t="s">
        <v>91</v>
      </c>
      <c r="N103" s="58"/>
      <c r="P103" s="58"/>
      <c r="Q103" s="61">
        <f>SUM(Q105:Q108)</f>
        <v>25000000</v>
      </c>
      <c r="R103" s="62"/>
      <c r="S103" s="60" t="s">
        <v>92</v>
      </c>
    </row>
    <row r="104" spans="1:19">
      <c r="A104" s="58"/>
      <c r="B104" s="57" t="s">
        <v>93</v>
      </c>
      <c r="N104" s="58"/>
      <c r="P104" s="58"/>
      <c r="Q104" s="58"/>
      <c r="R104" s="58"/>
      <c r="S104" s="58"/>
    </row>
    <row r="105" spans="1:19">
      <c r="A105" s="58"/>
      <c r="B105" s="57" t="s">
        <v>94</v>
      </c>
      <c r="C105" s="13">
        <v>16</v>
      </c>
      <c r="D105" s="14" t="s">
        <v>22</v>
      </c>
      <c r="E105" s="15" t="s">
        <v>23</v>
      </c>
      <c r="F105" s="38">
        <v>1</v>
      </c>
      <c r="G105" s="15" t="s">
        <v>24</v>
      </c>
      <c r="H105" s="15" t="s">
        <v>23</v>
      </c>
      <c r="I105" s="9">
        <v>1</v>
      </c>
      <c r="J105" s="15" t="s">
        <v>25</v>
      </c>
      <c r="K105" s="15"/>
      <c r="L105" s="15"/>
      <c r="M105" s="15"/>
      <c r="N105" s="15">
        <f>C105*F105*I105</f>
        <v>16</v>
      </c>
      <c r="P105" s="64">
        <v>325000</v>
      </c>
      <c r="Q105" s="61">
        <f>N105*P105</f>
        <v>5200000</v>
      </c>
      <c r="R105" s="58"/>
      <c r="S105" s="60"/>
    </row>
    <row r="106" spans="1:19">
      <c r="A106" s="58"/>
      <c r="B106" s="57" t="s">
        <v>95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225000</v>
      </c>
      <c r="Q106" s="61">
        <f t="shared" ref="Q106:Q116" si="8">N106*P106</f>
        <v>3600000</v>
      </c>
      <c r="R106" s="58"/>
      <c r="S106" s="60"/>
    </row>
    <row r="107" spans="1:19">
      <c r="A107" s="58"/>
      <c r="B107" s="57" t="s">
        <v>96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28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>C107*F107*I107</f>
        <v>16</v>
      </c>
      <c r="P107" s="64">
        <v>200000</v>
      </c>
      <c r="Q107" s="61">
        <f t="shared" si="8"/>
        <v>3200000</v>
      </c>
      <c r="R107" s="58"/>
      <c r="S107" s="60"/>
    </row>
    <row r="108" spans="1:19">
      <c r="A108" s="58"/>
      <c r="B108" s="57" t="s">
        <v>97</v>
      </c>
      <c r="N108" s="63">
        <v>1</v>
      </c>
      <c r="P108" s="64">
        <v>13000000</v>
      </c>
      <c r="Q108" s="61">
        <f t="shared" si="8"/>
        <v>13000000</v>
      </c>
      <c r="R108" s="58"/>
      <c r="S108" s="60"/>
    </row>
    <row r="109" spans="1:19">
      <c r="A109" s="56" t="s">
        <v>98</v>
      </c>
      <c r="B109" s="57" t="s">
        <v>99</v>
      </c>
      <c r="N109" s="58"/>
      <c r="P109" s="58"/>
      <c r="Q109" s="61">
        <f>Q110+Q114+Q117+Q120+Q123</f>
        <v>19978000</v>
      </c>
      <c r="R109" s="58"/>
      <c r="S109" s="58"/>
    </row>
    <row r="110" spans="1:19" s="92" customFormat="1">
      <c r="A110" s="60" t="s">
        <v>18</v>
      </c>
      <c r="B110" s="57" t="s">
        <v>91</v>
      </c>
      <c r="F110" s="93"/>
      <c r="N110" s="58"/>
      <c r="P110" s="58"/>
      <c r="Q110" s="61">
        <f>SUM(Q111:Q113)</f>
        <v>11600000</v>
      </c>
      <c r="R110" s="62"/>
      <c r="S110" s="60" t="s">
        <v>92</v>
      </c>
    </row>
    <row r="111" spans="1:19" s="92" customFormat="1">
      <c r="A111" s="58"/>
      <c r="B111" s="57" t="s">
        <v>93</v>
      </c>
      <c r="F111" s="93"/>
      <c r="N111" s="58"/>
      <c r="P111" s="58"/>
      <c r="Q111" s="58"/>
      <c r="R111" s="58"/>
      <c r="S111" s="58"/>
    </row>
    <row r="112" spans="1:19" s="92" customFormat="1">
      <c r="A112" s="58"/>
      <c r="B112" s="57" t="s">
        <v>100</v>
      </c>
      <c r="C112" s="13">
        <v>16</v>
      </c>
      <c r="D112" s="14" t="s">
        <v>22</v>
      </c>
      <c r="E112" s="15" t="s">
        <v>23</v>
      </c>
      <c r="F112" s="38">
        <v>20</v>
      </c>
      <c r="G112" s="15" t="s">
        <v>114</v>
      </c>
      <c r="H112" s="15" t="s">
        <v>23</v>
      </c>
      <c r="I112" s="9">
        <v>1</v>
      </c>
      <c r="J112" s="15" t="s">
        <v>25</v>
      </c>
      <c r="K112" s="15"/>
      <c r="L112" s="15"/>
      <c r="M112" s="15"/>
      <c r="N112" s="15">
        <f>C112*F112*I112</f>
        <v>320</v>
      </c>
      <c r="P112" s="64">
        <v>35000</v>
      </c>
      <c r="Q112" s="61">
        <f t="shared" si="8"/>
        <v>11200000</v>
      </c>
      <c r="R112" s="58"/>
      <c r="S112" s="60"/>
    </row>
    <row r="113" spans="1:19" s="92" customFormat="1">
      <c r="A113" s="58"/>
      <c r="B113" s="57" t="s">
        <v>101</v>
      </c>
      <c r="C113" s="13">
        <v>16</v>
      </c>
      <c r="D113" s="14" t="s">
        <v>22</v>
      </c>
      <c r="E113" s="15" t="s">
        <v>23</v>
      </c>
      <c r="F113" s="38">
        <v>1</v>
      </c>
      <c r="G113" s="15" t="s">
        <v>43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>C113*F113*I113</f>
        <v>16</v>
      </c>
      <c r="P113" s="64">
        <v>25000</v>
      </c>
      <c r="Q113" s="61">
        <f t="shared" si="8"/>
        <v>400000</v>
      </c>
      <c r="R113" s="58"/>
      <c r="S113" s="60"/>
    </row>
    <row r="114" spans="1:19" s="92" customFormat="1">
      <c r="A114" s="60" t="s">
        <v>102</v>
      </c>
      <c r="B114" s="57" t="s">
        <v>103</v>
      </c>
      <c r="F114" s="93"/>
      <c r="N114" s="58"/>
      <c r="P114" s="58"/>
      <c r="Q114" s="61">
        <f>Q116</f>
        <v>900000</v>
      </c>
      <c r="R114" s="62"/>
      <c r="S114" s="60" t="s">
        <v>92</v>
      </c>
    </row>
    <row r="115" spans="1:19" s="92" customFormat="1">
      <c r="A115" s="58"/>
      <c r="B115" s="57" t="s">
        <v>93</v>
      </c>
      <c r="F115" s="93"/>
      <c r="N115" s="58"/>
      <c r="P115" s="58"/>
      <c r="Q115" s="58"/>
      <c r="R115" s="58"/>
      <c r="S115" s="58"/>
    </row>
    <row r="116" spans="1:19" s="92" customFormat="1">
      <c r="A116" s="58"/>
      <c r="B116" s="57" t="s">
        <v>104</v>
      </c>
      <c r="C116" s="13">
        <v>3</v>
      </c>
      <c r="D116" s="14" t="s">
        <v>22</v>
      </c>
      <c r="E116" s="15" t="s">
        <v>23</v>
      </c>
      <c r="F116" s="38">
        <v>1</v>
      </c>
      <c r="G116" s="15" t="s">
        <v>43</v>
      </c>
      <c r="H116" s="15" t="s">
        <v>23</v>
      </c>
      <c r="I116" s="9">
        <v>1</v>
      </c>
      <c r="J116" s="15" t="s">
        <v>25</v>
      </c>
      <c r="K116" s="15"/>
      <c r="L116" s="15"/>
      <c r="M116" s="15"/>
      <c r="N116" s="15">
        <f>C116*F116*I116</f>
        <v>3</v>
      </c>
      <c r="P116" s="64">
        <v>300000</v>
      </c>
      <c r="Q116" s="61">
        <f t="shared" si="8"/>
        <v>900000</v>
      </c>
      <c r="R116" s="58"/>
      <c r="S116" s="60"/>
    </row>
    <row r="117" spans="1:19" s="92" customFormat="1">
      <c r="A117" s="60" t="s">
        <v>46</v>
      </c>
      <c r="B117" s="57" t="s">
        <v>105</v>
      </c>
      <c r="F117" s="93"/>
      <c r="N117" s="58"/>
      <c r="P117" s="58"/>
      <c r="Q117" s="61">
        <f>Q119</f>
        <v>1000000</v>
      </c>
      <c r="R117" s="62"/>
      <c r="S117" s="60" t="s">
        <v>92</v>
      </c>
    </row>
    <row r="118" spans="1:19" s="92" customFormat="1">
      <c r="A118" s="58"/>
      <c r="B118" s="57" t="s">
        <v>93</v>
      </c>
      <c r="F118" s="93"/>
      <c r="N118" s="58"/>
      <c r="P118" s="58"/>
      <c r="Q118" s="58"/>
      <c r="R118" s="58"/>
      <c r="S118" s="58"/>
    </row>
    <row r="119" spans="1:19" s="92" customFormat="1">
      <c r="A119" s="58"/>
      <c r="B119" s="57" t="s">
        <v>106</v>
      </c>
      <c r="C119" s="13">
        <v>1</v>
      </c>
      <c r="D119" s="14" t="s">
        <v>22</v>
      </c>
      <c r="E119" s="15" t="s">
        <v>23</v>
      </c>
      <c r="F119" s="38">
        <v>20</v>
      </c>
      <c r="G119" s="15" t="s">
        <v>114</v>
      </c>
      <c r="H119" s="15" t="s">
        <v>23</v>
      </c>
      <c r="I119" s="9">
        <v>1</v>
      </c>
      <c r="J119" s="15" t="s">
        <v>25</v>
      </c>
      <c r="K119" s="15"/>
      <c r="L119" s="15"/>
      <c r="M119" s="15"/>
      <c r="N119" s="15">
        <f>C119*F119*I119</f>
        <v>20</v>
      </c>
      <c r="P119" s="64">
        <v>50000</v>
      </c>
      <c r="Q119" s="61">
        <f>N119*P119</f>
        <v>1000000</v>
      </c>
      <c r="R119" s="58"/>
      <c r="S119" s="60"/>
    </row>
    <row r="120" spans="1:19" s="92" customFormat="1">
      <c r="A120" s="60" t="s">
        <v>107</v>
      </c>
      <c r="B120" s="57" t="s">
        <v>108</v>
      </c>
      <c r="F120" s="93"/>
      <c r="N120" s="58"/>
      <c r="P120" s="58"/>
      <c r="Q120" s="61">
        <f>Q122</f>
        <v>1678000</v>
      </c>
      <c r="R120" s="62"/>
      <c r="S120" s="60" t="s">
        <v>92</v>
      </c>
    </row>
    <row r="121" spans="1:19" s="92" customFormat="1">
      <c r="A121" s="58"/>
      <c r="B121" s="57" t="s">
        <v>93</v>
      </c>
      <c r="F121" s="93"/>
      <c r="N121" s="58"/>
      <c r="P121" s="58"/>
      <c r="Q121" s="58"/>
      <c r="R121" s="58"/>
      <c r="S121" s="58"/>
    </row>
    <row r="122" spans="1:19" s="92" customFormat="1">
      <c r="A122" s="58"/>
      <c r="B122" s="57" t="s">
        <v>109</v>
      </c>
      <c r="C122" s="13">
        <v>2</v>
      </c>
      <c r="D122" s="14" t="s">
        <v>115</v>
      </c>
      <c r="E122" s="15" t="s">
        <v>23</v>
      </c>
      <c r="F122" s="38">
        <v>1</v>
      </c>
      <c r="G122" s="15" t="s">
        <v>25</v>
      </c>
      <c r="H122" s="15" t="s">
        <v>23</v>
      </c>
      <c r="I122" s="9">
        <v>1</v>
      </c>
      <c r="J122" s="15" t="s">
        <v>25</v>
      </c>
      <c r="K122" s="15"/>
      <c r="L122" s="15"/>
      <c r="M122" s="15"/>
      <c r="N122" s="15">
        <f>C122*F122*I122</f>
        <v>2</v>
      </c>
      <c r="P122" s="64">
        <v>839000</v>
      </c>
      <c r="Q122" s="61">
        <f>N122*P122</f>
        <v>1678000</v>
      </c>
      <c r="R122" s="58"/>
      <c r="S122" s="60"/>
    </row>
    <row r="123" spans="1:19" s="92" customFormat="1">
      <c r="A123" s="60" t="s">
        <v>59</v>
      </c>
      <c r="B123" s="57" t="s">
        <v>110</v>
      </c>
      <c r="F123" s="93"/>
      <c r="N123" s="58"/>
      <c r="P123" s="58"/>
      <c r="Q123" s="61">
        <f>Q125</f>
        <v>4800000</v>
      </c>
      <c r="R123" s="62"/>
      <c r="S123" s="60" t="s">
        <v>92</v>
      </c>
    </row>
    <row r="124" spans="1:19" s="92" customFormat="1">
      <c r="A124" s="58"/>
      <c r="B124" s="57" t="s">
        <v>93</v>
      </c>
      <c r="F124" s="93"/>
      <c r="N124" s="58"/>
      <c r="P124" s="58"/>
      <c r="Q124" s="58"/>
      <c r="R124" s="58"/>
      <c r="S124" s="58"/>
    </row>
    <row r="125" spans="1:19" s="92" customFormat="1">
      <c r="A125" s="58"/>
      <c r="B125" s="57" t="s">
        <v>111</v>
      </c>
      <c r="C125" s="13">
        <v>16</v>
      </c>
      <c r="D125" s="14" t="s">
        <v>22</v>
      </c>
      <c r="E125" s="15" t="s">
        <v>23</v>
      </c>
      <c r="F125" s="38">
        <v>1</v>
      </c>
      <c r="G125" s="15" t="s">
        <v>43</v>
      </c>
      <c r="H125" s="15" t="s">
        <v>23</v>
      </c>
      <c r="I125" s="9">
        <v>1</v>
      </c>
      <c r="J125" s="15" t="s">
        <v>25</v>
      </c>
      <c r="K125" s="15"/>
      <c r="L125" s="15"/>
      <c r="M125" s="15"/>
      <c r="N125" s="15">
        <f>C125*F125*I125</f>
        <v>16</v>
      </c>
      <c r="P125" s="64">
        <v>300000</v>
      </c>
      <c r="Q125" s="61">
        <f>N125*P125</f>
        <v>4800000</v>
      </c>
      <c r="R125" s="58"/>
      <c r="S125" s="60"/>
    </row>
    <row r="126" spans="1:19" s="92" customFormat="1">
      <c r="A126" s="56"/>
      <c r="B126" s="57" t="s">
        <v>112</v>
      </c>
      <c r="F126" s="93"/>
      <c r="N126" s="58"/>
      <c r="P126" s="58"/>
      <c r="Q126" s="59">
        <f>Q127</f>
        <v>300000</v>
      </c>
      <c r="R126" s="58"/>
      <c r="S126" s="58"/>
    </row>
    <row r="127" spans="1:19" s="92" customFormat="1">
      <c r="A127" s="60" t="s">
        <v>18</v>
      </c>
      <c r="B127" s="57" t="s">
        <v>91</v>
      </c>
      <c r="F127" s="93"/>
      <c r="N127" s="58"/>
      <c r="P127" s="58"/>
      <c r="Q127" s="61">
        <f>Q129</f>
        <v>300000</v>
      </c>
      <c r="R127" s="62"/>
      <c r="S127" s="60" t="s">
        <v>92</v>
      </c>
    </row>
    <row r="128" spans="1:19" s="92" customFormat="1">
      <c r="A128" s="58"/>
      <c r="B128" s="57" t="s">
        <v>93</v>
      </c>
      <c r="F128" s="93"/>
      <c r="N128" s="58"/>
      <c r="P128" s="58"/>
      <c r="Q128" s="58"/>
      <c r="R128" s="58"/>
      <c r="S128" s="58"/>
    </row>
    <row r="129" spans="1:19" s="92" customFormat="1">
      <c r="A129" s="58"/>
      <c r="B129" s="57" t="s">
        <v>113</v>
      </c>
      <c r="C129" s="13">
        <v>1</v>
      </c>
      <c r="D129" s="14" t="s">
        <v>116</v>
      </c>
      <c r="E129" s="15" t="s">
        <v>23</v>
      </c>
      <c r="F129" s="38">
        <v>1</v>
      </c>
      <c r="G129" s="15" t="s">
        <v>117</v>
      </c>
      <c r="H129" s="15" t="s">
        <v>23</v>
      </c>
      <c r="I129" s="9">
        <v>1</v>
      </c>
      <c r="J129" s="15" t="s">
        <v>25</v>
      </c>
      <c r="K129" s="15"/>
      <c r="L129" s="15"/>
      <c r="M129" s="15"/>
      <c r="N129" s="15">
        <f>C129*F129*I129</f>
        <v>1</v>
      </c>
      <c r="P129" s="64">
        <v>300000</v>
      </c>
      <c r="Q129" s="61">
        <f>N129*P129</f>
        <v>300000</v>
      </c>
      <c r="R129" s="58"/>
      <c r="S129" s="60"/>
    </row>
  </sheetData>
  <mergeCells count="9">
    <mergeCell ref="C3:M3"/>
    <mergeCell ref="R61:R62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9"/>
  <sheetViews>
    <sheetView workbookViewId="0">
      <selection activeCell="A7" sqref="A7:J70"/>
    </sheetView>
  </sheetViews>
  <sheetFormatPr defaultRowHeight="15"/>
  <cols>
    <col min="1" max="1" width="11.28515625" bestFit="1" customWidth="1"/>
    <col min="2" max="2" width="64.85546875" style="54" customWidth="1"/>
    <col min="3" max="3" width="3.85546875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3.85546875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3.85546875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3.85546875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3.85546875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3.85546875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3.85546875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3.85546875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3.85546875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3.85546875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3.85546875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3.85546875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3.85546875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3.85546875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3.85546875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3.85546875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3.85546875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3.85546875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3.85546875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3.85546875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3.85546875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3.85546875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3.85546875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3.85546875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3.85546875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3.85546875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3.85546875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3.85546875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3.85546875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3.85546875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3.85546875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3.85546875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3.85546875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3.85546875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3.85546875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3.85546875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3.85546875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3.85546875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3.85546875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3.85546875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3.85546875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3.85546875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3.85546875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3.85546875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3.85546875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3.85546875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3.85546875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3.85546875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3.85546875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3.85546875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3.85546875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3.85546875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3.85546875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3.85546875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3.85546875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3.85546875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3.85546875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3.85546875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3.85546875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3.85546875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3.85546875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3.85546875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3.85546875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3.85546875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161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Q8+Q37+Q67</f>
        <v>554920000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Q9+Q25+Q28+Q33</f>
        <v>554920000</v>
      </c>
      <c r="R8" s="9">
        <f>Q8/16</f>
        <v>34682500</v>
      </c>
      <c r="S8" s="36">
        <f>Q8/4</f>
        <v>138730000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SUM(Q11:Q24)</f>
        <v>403000000</v>
      </c>
      <c r="R9" s="15"/>
      <c r="S9" s="36">
        <f>S8/16</f>
        <v>8670625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6</v>
      </c>
      <c r="J11" s="15" t="s">
        <v>25</v>
      </c>
      <c r="K11" s="15"/>
      <c r="L11" s="15"/>
      <c r="M11" s="15"/>
      <c r="N11" s="15">
        <f t="shared" ref="N11:N16" si="0">C11*F11*I11</f>
        <v>96</v>
      </c>
      <c r="O11" s="16" t="s">
        <v>26</v>
      </c>
      <c r="P11" s="15">
        <v>200000</v>
      </c>
      <c r="Q11" s="17">
        <f t="shared" ref="Q11:Q19" si="1">P11*N11</f>
        <v>19200000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6</v>
      </c>
      <c r="J12" s="15" t="s">
        <v>25</v>
      </c>
      <c r="K12" s="15"/>
      <c r="L12" s="15"/>
      <c r="M12" s="15"/>
      <c r="N12" s="15">
        <f t="shared" si="0"/>
        <v>96</v>
      </c>
      <c r="O12" s="16" t="s">
        <v>28</v>
      </c>
      <c r="P12" s="15">
        <v>250000</v>
      </c>
      <c r="Q12" s="17">
        <f t="shared" si="1"/>
        <v>24000000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6</v>
      </c>
      <c r="J13" s="15" t="s">
        <v>25</v>
      </c>
      <c r="K13" s="15"/>
      <c r="L13" s="15"/>
      <c r="M13" s="15"/>
      <c r="N13" s="15">
        <f t="shared" si="0"/>
        <v>96</v>
      </c>
      <c r="O13" s="16" t="s">
        <v>30</v>
      </c>
      <c r="P13" s="15">
        <v>250000</v>
      </c>
      <c r="Q13" s="17">
        <f t="shared" si="1"/>
        <v>24000000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6</v>
      </c>
      <c r="J14" s="15" t="s">
        <v>25</v>
      </c>
      <c r="K14" s="15"/>
      <c r="L14" s="15"/>
      <c r="M14" s="15"/>
      <c r="N14" s="15">
        <f t="shared" si="0"/>
        <v>96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6</v>
      </c>
      <c r="J15" s="15" t="s">
        <v>25</v>
      </c>
      <c r="K15" s="15"/>
      <c r="L15" s="15"/>
      <c r="M15" s="15"/>
      <c r="N15" s="15">
        <f t="shared" si="0"/>
        <v>96</v>
      </c>
      <c r="O15" s="16" t="s">
        <v>32</v>
      </c>
      <c r="P15" s="15">
        <v>350000</v>
      </c>
      <c r="Q15" s="17">
        <f t="shared" si="1"/>
        <v>33600000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6</v>
      </c>
      <c r="J16" s="15" t="s">
        <v>25</v>
      </c>
      <c r="K16" s="15"/>
      <c r="L16" s="15"/>
      <c r="M16" s="15"/>
      <c r="N16" s="15">
        <f t="shared" si="0"/>
        <v>96</v>
      </c>
      <c r="O16" s="16" t="s">
        <v>26</v>
      </c>
      <c r="P16" s="15">
        <v>300000</v>
      </c>
      <c r="Q16" s="17">
        <f t="shared" si="1"/>
        <v>28800000</v>
      </c>
      <c r="R16" s="17"/>
    </row>
    <row r="17" spans="1:20" s="34" customFormat="1" ht="16.5">
      <c r="A17" s="12"/>
      <c r="B17" s="18" t="s">
        <v>162</v>
      </c>
      <c r="C17" s="19">
        <v>4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4</v>
      </c>
      <c r="O17" s="16" t="s">
        <v>25</v>
      </c>
      <c r="P17" s="20">
        <v>30000000</v>
      </c>
      <c r="Q17" s="17">
        <f t="shared" si="1"/>
        <v>120000000</v>
      </c>
      <c r="R17" s="17" t="s">
        <v>36</v>
      </c>
    </row>
    <row r="18" spans="1:20" s="34" customFormat="1" ht="16.5">
      <c r="A18" s="12"/>
      <c r="B18" s="18" t="s">
        <v>163</v>
      </c>
      <c r="C18" s="19">
        <v>1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1</v>
      </c>
      <c r="O18" s="16" t="s">
        <v>25</v>
      </c>
      <c r="P18" s="20">
        <v>20000000</v>
      </c>
      <c r="Q18" s="17">
        <f t="shared" si="1"/>
        <v>20000000</v>
      </c>
      <c r="R18" s="17" t="s">
        <v>36</v>
      </c>
    </row>
    <row r="19" spans="1:20" s="34" customFormat="1" ht="16.5">
      <c r="A19" s="12"/>
      <c r="B19" s="18" t="s">
        <v>164</v>
      </c>
      <c r="C19" s="19">
        <v>1</v>
      </c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1</v>
      </c>
      <c r="O19" s="16" t="s">
        <v>25</v>
      </c>
      <c r="P19" s="20">
        <v>20000000</v>
      </c>
      <c r="Q19" s="17">
        <f t="shared" si="1"/>
        <v>20000000</v>
      </c>
      <c r="R19" s="17" t="s">
        <v>36</v>
      </c>
    </row>
    <row r="20" spans="1:20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20" s="34" customFormat="1" ht="16.5">
      <c r="A21" s="12"/>
      <c r="B21" s="18" t="s">
        <v>165</v>
      </c>
      <c r="C21" s="13">
        <v>16</v>
      </c>
      <c r="D21" s="14" t="s">
        <v>22</v>
      </c>
      <c r="E21" s="15" t="s">
        <v>23</v>
      </c>
      <c r="F21" s="39">
        <v>28</v>
      </c>
      <c r="G21" s="15" t="s">
        <v>39</v>
      </c>
      <c r="H21" s="15" t="s">
        <v>23</v>
      </c>
      <c r="I21" s="9">
        <v>6</v>
      </c>
      <c r="J21" s="15" t="s">
        <v>25</v>
      </c>
      <c r="K21" s="15"/>
      <c r="L21" s="15"/>
      <c r="M21" s="15"/>
      <c r="N21" s="15">
        <f>C21*F21*I21</f>
        <v>2688</v>
      </c>
      <c r="O21" s="16" t="s">
        <v>40</v>
      </c>
      <c r="P21" s="15">
        <v>40000</v>
      </c>
      <c r="Q21" s="17">
        <f>P21*N21</f>
        <v>107520000</v>
      </c>
      <c r="R21" s="17" t="s">
        <v>41</v>
      </c>
      <c r="T21" s="34">
        <f>200/8</f>
        <v>25</v>
      </c>
    </row>
    <row r="22" spans="1:20" s="34" customFormat="1" ht="16.5">
      <c r="A22" s="12"/>
      <c r="B22" s="18" t="s">
        <v>42</v>
      </c>
      <c r="C22" s="13">
        <v>16</v>
      </c>
      <c r="D22" s="14" t="s">
        <v>22</v>
      </c>
      <c r="E22" s="15" t="s">
        <v>23</v>
      </c>
      <c r="F22" s="38">
        <v>1</v>
      </c>
      <c r="G22" s="15" t="s">
        <v>43</v>
      </c>
      <c r="H22" s="15" t="s">
        <v>23</v>
      </c>
      <c r="I22" s="9">
        <v>6</v>
      </c>
      <c r="J22" s="15" t="s">
        <v>25</v>
      </c>
      <c r="K22" s="15"/>
      <c r="L22" s="15"/>
      <c r="M22" s="15"/>
      <c r="N22" s="15">
        <f>C22*F22*I22</f>
        <v>96</v>
      </c>
      <c r="O22" s="16" t="s">
        <v>43</v>
      </c>
      <c r="P22" s="15">
        <v>30000</v>
      </c>
      <c r="Q22" s="17">
        <f>P22*N22</f>
        <v>2880000</v>
      </c>
      <c r="R22" s="17"/>
    </row>
    <row r="23" spans="1:20" s="34" customFormat="1" ht="16.5">
      <c r="A23" s="12"/>
      <c r="B23" s="18" t="s">
        <v>44</v>
      </c>
      <c r="C23" s="13"/>
      <c r="D23" s="14"/>
      <c r="E23" s="15"/>
      <c r="F23" s="38"/>
      <c r="G23" s="15"/>
      <c r="H23" s="15"/>
      <c r="I23" s="9"/>
      <c r="J23" s="15"/>
      <c r="K23" s="15"/>
      <c r="L23" s="15"/>
      <c r="M23" s="15"/>
      <c r="N23" s="15"/>
      <c r="O23" s="16"/>
      <c r="P23" s="15"/>
      <c r="Q23" s="15"/>
      <c r="R23" s="15"/>
    </row>
    <row r="24" spans="1:20" s="34" customFormat="1" ht="16.5">
      <c r="A24" s="12"/>
      <c r="B24" s="18" t="s">
        <v>45</v>
      </c>
      <c r="C24" s="13">
        <v>6</v>
      </c>
      <c r="D24" s="14" t="s">
        <v>25</v>
      </c>
      <c r="E24" s="15"/>
      <c r="F24" s="38"/>
      <c r="G24" s="15"/>
      <c r="H24" s="15"/>
      <c r="I24" s="9"/>
      <c r="J24" s="15"/>
      <c r="K24" s="15"/>
      <c r="L24" s="15"/>
      <c r="M24" s="15"/>
      <c r="N24" s="13">
        <f>C24</f>
        <v>6</v>
      </c>
      <c r="O24" s="16" t="s">
        <v>25</v>
      </c>
      <c r="P24" s="15">
        <v>500000</v>
      </c>
      <c r="Q24" s="17">
        <f>P24*N24</f>
        <v>3000000</v>
      </c>
      <c r="R24" s="17"/>
    </row>
    <row r="25" spans="1:20" s="34" customFormat="1" ht="16.5">
      <c r="A25" s="12" t="s">
        <v>46</v>
      </c>
      <c r="B25" s="18" t="s">
        <v>47</v>
      </c>
      <c r="C25" s="13"/>
      <c r="D25" s="14"/>
      <c r="E25" s="15"/>
      <c r="F25" s="38"/>
      <c r="G25" s="15"/>
      <c r="H25" s="15"/>
      <c r="I25" s="9"/>
      <c r="J25" s="15"/>
      <c r="K25" s="15"/>
      <c r="L25" s="15"/>
      <c r="M25" s="15"/>
      <c r="N25" s="15"/>
      <c r="O25" s="16"/>
      <c r="P25" s="15"/>
      <c r="Q25" s="15">
        <f>SUM(Q26)</f>
        <v>1920000</v>
      </c>
      <c r="R25" s="15"/>
    </row>
    <row r="26" spans="1:20" s="34" customFormat="1" ht="14.25" customHeight="1">
      <c r="A26" s="12"/>
      <c r="B26" s="31" t="s">
        <v>48</v>
      </c>
      <c r="C26" s="13">
        <v>16</v>
      </c>
      <c r="D26" s="14" t="s">
        <v>22</v>
      </c>
      <c r="E26" s="15" t="s">
        <v>23</v>
      </c>
      <c r="F26" s="38">
        <v>6</v>
      </c>
      <c r="G26" s="15" t="s">
        <v>25</v>
      </c>
      <c r="H26" s="15" t="s">
        <v>23</v>
      </c>
      <c r="I26" s="9">
        <v>0</v>
      </c>
      <c r="J26" s="15" t="s">
        <v>25</v>
      </c>
      <c r="K26" s="15"/>
      <c r="L26" s="15"/>
      <c r="M26" s="15"/>
      <c r="N26" s="15">
        <f>C26*F26</f>
        <v>96</v>
      </c>
      <c r="O26" s="16" t="s">
        <v>26</v>
      </c>
      <c r="P26" s="15">
        <v>20000</v>
      </c>
      <c r="Q26" s="17">
        <f>P26*N26</f>
        <v>1920000</v>
      </c>
      <c r="R26" s="15" t="s">
        <v>49</v>
      </c>
    </row>
    <row r="27" spans="1:20" s="34" customFormat="1" ht="16.5">
      <c r="A27" s="12"/>
      <c r="B27" s="32" t="s">
        <v>50</v>
      </c>
      <c r="C27" s="13">
        <v>16</v>
      </c>
      <c r="D27" s="14" t="s">
        <v>22</v>
      </c>
      <c r="E27" s="15" t="s">
        <v>23</v>
      </c>
      <c r="F27" s="38">
        <v>3</v>
      </c>
      <c r="G27" s="15" t="s">
        <v>51</v>
      </c>
      <c r="H27" s="15" t="s">
        <v>23</v>
      </c>
      <c r="I27" s="9">
        <v>0</v>
      </c>
      <c r="J27" s="15" t="s">
        <v>25</v>
      </c>
      <c r="K27" s="15"/>
      <c r="L27" s="15"/>
      <c r="M27" s="15"/>
      <c r="N27" s="15">
        <f>C27*F27</f>
        <v>48</v>
      </c>
      <c r="O27" s="16" t="s">
        <v>26</v>
      </c>
      <c r="P27" s="15"/>
      <c r="Q27" s="17">
        <f>P27*N27</f>
        <v>0</v>
      </c>
      <c r="R27" s="17"/>
    </row>
    <row r="28" spans="1:20" s="34" customFormat="1" ht="12.6" customHeight="1">
      <c r="A28" s="12" t="s">
        <v>52</v>
      </c>
      <c r="B28" s="18" t="s">
        <v>53</v>
      </c>
      <c r="C28" s="13"/>
      <c r="D28" s="14"/>
      <c r="E28" s="15"/>
      <c r="F28" s="38"/>
      <c r="G28" s="15"/>
      <c r="H28" s="15"/>
      <c r="I28" s="9"/>
      <c r="J28" s="15"/>
      <c r="K28" s="15"/>
      <c r="L28" s="15"/>
      <c r="M28" s="15"/>
      <c r="N28" s="15"/>
      <c r="O28" s="16"/>
      <c r="P28" s="15"/>
      <c r="Q28" s="15">
        <f>SUM(Q29:Q31)</f>
        <v>82800000</v>
      </c>
      <c r="R28" s="15"/>
    </row>
    <row r="29" spans="1:20" s="34" customFormat="1" ht="16.5">
      <c r="A29" s="12"/>
      <c r="B29" s="18" t="s">
        <v>54</v>
      </c>
      <c r="C29" s="13">
        <v>20</v>
      </c>
      <c r="D29" s="14" t="s">
        <v>55</v>
      </c>
      <c r="E29" s="15" t="s">
        <v>23</v>
      </c>
      <c r="F29" s="38">
        <v>6</v>
      </c>
      <c r="G29" s="15" t="s">
        <v>25</v>
      </c>
      <c r="H29" s="15"/>
      <c r="I29" s="9"/>
      <c r="J29" s="15"/>
      <c r="K29" s="15"/>
      <c r="L29" s="15"/>
      <c r="M29" s="15"/>
      <c r="N29" s="15">
        <f>C29*F29</f>
        <v>120</v>
      </c>
      <c r="O29" s="16" t="s">
        <v>55</v>
      </c>
      <c r="P29" s="15">
        <v>100000</v>
      </c>
      <c r="Q29" s="17">
        <f>P29*N29</f>
        <v>12000000</v>
      </c>
      <c r="R29" s="17"/>
    </row>
    <row r="30" spans="1:20" s="34" customFormat="1" ht="16.5">
      <c r="A30" s="12"/>
      <c r="B30" s="18" t="s">
        <v>56</v>
      </c>
      <c r="C30" s="13">
        <v>20</v>
      </c>
      <c r="D30" s="14" t="s">
        <v>55</v>
      </c>
      <c r="E30" s="15" t="s">
        <v>23</v>
      </c>
      <c r="F30" s="38">
        <v>6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120</v>
      </c>
      <c r="O30" s="16" t="s">
        <v>55</v>
      </c>
      <c r="P30" s="15">
        <v>100000</v>
      </c>
      <c r="Q30" s="17">
        <f>P30*N30</f>
        <v>12000000</v>
      </c>
      <c r="R30" s="17"/>
    </row>
    <row r="31" spans="1:20" s="34" customFormat="1" ht="16.5">
      <c r="A31" s="12"/>
      <c r="B31" s="18" t="s">
        <v>57</v>
      </c>
      <c r="C31" s="19">
        <v>70</v>
      </c>
      <c r="D31" s="14" t="s">
        <v>55</v>
      </c>
      <c r="E31" s="15" t="s">
        <v>23</v>
      </c>
      <c r="F31" s="38">
        <v>6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420</v>
      </c>
      <c r="O31" s="16" t="s">
        <v>55</v>
      </c>
      <c r="P31" s="15">
        <v>140000</v>
      </c>
      <c r="Q31" s="17">
        <f>P31*N31</f>
        <v>58800000</v>
      </c>
      <c r="R31" s="17"/>
    </row>
    <row r="32" spans="1:20" s="34" customFormat="1" ht="16.5">
      <c r="A32" s="12"/>
      <c r="B32" s="18" t="s">
        <v>58</v>
      </c>
      <c r="C32" s="19"/>
      <c r="D32" s="14" t="s">
        <v>55</v>
      </c>
      <c r="E32" s="15" t="s">
        <v>23</v>
      </c>
      <c r="F32" s="38">
        <v>6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40000</v>
      </c>
      <c r="Q32" s="17">
        <f>P32*N32</f>
        <v>0</v>
      </c>
      <c r="R32" s="17"/>
    </row>
    <row r="33" spans="1:18" s="34" customFormat="1" ht="16.5">
      <c r="A33" s="12" t="s">
        <v>59</v>
      </c>
      <c r="B33" s="18" t="s">
        <v>60</v>
      </c>
      <c r="C33" s="13"/>
      <c r="D33" s="14"/>
      <c r="E33" s="15"/>
      <c r="F33" s="38"/>
      <c r="G33" s="15"/>
      <c r="H33" s="15"/>
      <c r="I33" s="9"/>
      <c r="J33" s="15"/>
      <c r="K33" s="15"/>
      <c r="L33" s="15"/>
      <c r="M33" s="15"/>
      <c r="N33" s="15"/>
      <c r="O33" s="16"/>
      <c r="P33" s="15"/>
      <c r="Q33" s="15">
        <f>SUM(Q34:Q35)</f>
        <v>67200000</v>
      </c>
      <c r="R33" s="15"/>
    </row>
    <row r="34" spans="1:18" s="34" customFormat="1" ht="16.5">
      <c r="A34" s="12"/>
      <c r="B34" s="32" t="s">
        <v>61</v>
      </c>
      <c r="C34" s="13">
        <v>16</v>
      </c>
      <c r="D34" s="14" t="s">
        <v>22</v>
      </c>
      <c r="E34" s="15" t="s">
        <v>23</v>
      </c>
      <c r="F34" s="39">
        <v>0</v>
      </c>
      <c r="G34" s="15" t="s">
        <v>39</v>
      </c>
      <c r="H34" s="15" t="s">
        <v>23</v>
      </c>
      <c r="I34" s="9"/>
      <c r="J34" s="15" t="s">
        <v>25</v>
      </c>
      <c r="K34" s="15"/>
      <c r="L34" s="15"/>
      <c r="M34" s="15"/>
      <c r="N34" s="15">
        <f>C34*F34*I34</f>
        <v>0</v>
      </c>
      <c r="O34" s="16" t="s">
        <v>40</v>
      </c>
      <c r="P34" s="15">
        <v>25000</v>
      </c>
      <c r="Q34" s="17">
        <f>P34*N34</f>
        <v>0</v>
      </c>
      <c r="R34" s="17"/>
    </row>
    <row r="35" spans="1:18" s="34" customFormat="1" ht="16.5">
      <c r="A35" s="12"/>
      <c r="B35" s="18" t="s">
        <v>62</v>
      </c>
      <c r="C35" s="13">
        <v>16</v>
      </c>
      <c r="D35" s="14" t="s">
        <v>22</v>
      </c>
      <c r="E35" s="15" t="s">
        <v>23</v>
      </c>
      <c r="F35" s="39">
        <v>28</v>
      </c>
      <c r="G35" s="15" t="s">
        <v>39</v>
      </c>
      <c r="H35" s="15" t="s">
        <v>23</v>
      </c>
      <c r="I35" s="9">
        <v>6</v>
      </c>
      <c r="J35" s="15" t="s">
        <v>25</v>
      </c>
      <c r="K35" s="15"/>
      <c r="L35" s="15"/>
      <c r="M35" s="15"/>
      <c r="N35" s="15">
        <f>C35*F35*I35</f>
        <v>2688</v>
      </c>
      <c r="O35" s="16" t="s">
        <v>40</v>
      </c>
      <c r="P35" s="15">
        <v>25000</v>
      </c>
      <c r="Q35" s="17">
        <f>P35*N35</f>
        <v>67200000</v>
      </c>
      <c r="R35" s="17"/>
    </row>
    <row r="36" spans="1:18" s="35" customFormat="1" ht="16.5">
      <c r="A36" s="21"/>
      <c r="B36" s="33" t="s">
        <v>63</v>
      </c>
      <c r="C36" s="22">
        <v>16</v>
      </c>
      <c r="D36" s="23" t="s">
        <v>22</v>
      </c>
      <c r="E36" s="24" t="s">
        <v>23</v>
      </c>
      <c r="F36" s="40">
        <v>2</v>
      </c>
      <c r="G36" s="24" t="s">
        <v>51</v>
      </c>
      <c r="H36" s="24" t="s">
        <v>23</v>
      </c>
      <c r="I36" s="25">
        <v>1</v>
      </c>
      <c r="J36" s="24" t="s">
        <v>25</v>
      </c>
      <c r="K36" s="24"/>
      <c r="L36" s="24"/>
      <c r="M36" s="24"/>
      <c r="N36" s="24">
        <f>C36*F36*I36</f>
        <v>32</v>
      </c>
      <c r="O36" s="26" t="s">
        <v>25</v>
      </c>
      <c r="P36" s="24">
        <v>0</v>
      </c>
      <c r="Q36" s="27">
        <f>P36*N36</f>
        <v>0</v>
      </c>
      <c r="R36" s="27"/>
    </row>
    <row r="37" spans="1:18" s="1" customFormat="1" ht="16.5">
      <c r="A37" s="6" t="s">
        <v>16</v>
      </c>
      <c r="B37" s="30" t="s">
        <v>64</v>
      </c>
      <c r="C37" s="7"/>
      <c r="D37" s="8"/>
      <c r="E37" s="9"/>
      <c r="F37" s="37"/>
      <c r="G37" s="9"/>
      <c r="H37" s="9"/>
      <c r="I37" s="9"/>
      <c r="J37" s="9"/>
      <c r="K37" s="9"/>
      <c r="L37" s="9"/>
      <c r="M37" s="9"/>
      <c r="N37" s="9"/>
      <c r="O37" s="10"/>
      <c r="P37" s="9"/>
      <c r="Q37" s="9"/>
      <c r="R37" s="9">
        <f>Q37/16</f>
        <v>0</v>
      </c>
    </row>
    <row r="38" spans="1:18" s="1" customFormat="1" ht="16.5">
      <c r="A38" s="12" t="s">
        <v>18</v>
      </c>
      <c r="B38" s="18" t="s">
        <v>19</v>
      </c>
      <c r="C38" s="13"/>
      <c r="D38" s="14"/>
      <c r="E38" s="15"/>
      <c r="F38" s="38"/>
      <c r="G38" s="15"/>
      <c r="H38" s="15"/>
      <c r="I38" s="9"/>
      <c r="J38" s="15"/>
      <c r="K38" s="15"/>
      <c r="L38" s="15"/>
      <c r="M38" s="15"/>
      <c r="N38" s="15"/>
      <c r="O38" s="16"/>
      <c r="P38" s="15"/>
      <c r="Q38" s="15">
        <f>SUM(Q40:Q54)</f>
        <v>726200000</v>
      </c>
      <c r="R38" s="15"/>
    </row>
    <row r="39" spans="1:18" s="1" customFormat="1" ht="16.5">
      <c r="A39" s="12"/>
      <c r="B39" s="18" t="s">
        <v>20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/>
      <c r="R39" s="15"/>
    </row>
    <row r="40" spans="1:18" s="1" customFormat="1" ht="16.5">
      <c r="A40" s="12"/>
      <c r="B40" s="18" t="s">
        <v>21</v>
      </c>
      <c r="C40" s="13">
        <v>16</v>
      </c>
      <c r="D40" s="14" t="s">
        <v>22</v>
      </c>
      <c r="E40" s="15" t="s">
        <v>23</v>
      </c>
      <c r="F40" s="38">
        <v>1</v>
      </c>
      <c r="G40" s="15" t="s">
        <v>24</v>
      </c>
      <c r="H40" s="15" t="s">
        <v>23</v>
      </c>
      <c r="I40" s="9">
        <v>2</v>
      </c>
      <c r="J40" s="15" t="s">
        <v>25</v>
      </c>
      <c r="K40" s="15"/>
      <c r="L40" s="15"/>
      <c r="M40" s="15"/>
      <c r="N40" s="15">
        <f t="shared" ref="N40:N45" si="2">C40*F40*I40</f>
        <v>32</v>
      </c>
      <c r="O40" s="16" t="s">
        <v>26</v>
      </c>
      <c r="P40" s="15">
        <v>200000</v>
      </c>
      <c r="Q40" s="17">
        <f t="shared" ref="Q40:Q48" si="3">P40*N40</f>
        <v>6400000</v>
      </c>
      <c r="R40" s="17"/>
    </row>
    <row r="41" spans="1:18" s="1" customFormat="1" ht="16.5">
      <c r="A41" s="12"/>
      <c r="B41" s="18" t="s">
        <v>27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28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si="2"/>
        <v>32</v>
      </c>
      <c r="O41" s="16" t="s">
        <v>28</v>
      </c>
      <c r="P41" s="15">
        <v>250000</v>
      </c>
      <c r="Q41" s="17">
        <f t="shared" si="3"/>
        <v>8000000</v>
      </c>
      <c r="R41" s="17"/>
    </row>
    <row r="42" spans="1:18" s="1" customFormat="1" ht="16.5">
      <c r="A42" s="12"/>
      <c r="B42" s="18" t="s">
        <v>29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2"/>
        <v>32</v>
      </c>
      <c r="O42" s="16" t="s">
        <v>30</v>
      </c>
      <c r="P42" s="15">
        <v>250000</v>
      </c>
      <c r="Q42" s="17">
        <f t="shared" si="3"/>
        <v>8000000</v>
      </c>
      <c r="R42" s="17"/>
    </row>
    <row r="43" spans="1:18" s="1" customFormat="1" ht="33">
      <c r="A43" s="12"/>
      <c r="B43" s="18" t="s">
        <v>31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32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32</v>
      </c>
      <c r="P43" s="15">
        <v>450000</v>
      </c>
      <c r="Q43" s="17">
        <f t="shared" si="3"/>
        <v>14400000</v>
      </c>
      <c r="R43" s="17"/>
    </row>
    <row r="44" spans="1:18" s="1" customFormat="1" ht="33">
      <c r="A44" s="12"/>
      <c r="B44" s="18" t="s">
        <v>33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32</v>
      </c>
      <c r="P44" s="15">
        <v>350000</v>
      </c>
      <c r="Q44" s="17"/>
      <c r="R44" s="17"/>
    </row>
    <row r="45" spans="1:18" s="1" customFormat="1" ht="16.5">
      <c r="A45" s="12"/>
      <c r="B45" s="18" t="s">
        <v>34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24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26</v>
      </c>
      <c r="P45" s="15">
        <v>300000</v>
      </c>
      <c r="Q45" s="17">
        <f t="shared" si="3"/>
        <v>9600000</v>
      </c>
      <c r="R45" s="17"/>
    </row>
    <row r="46" spans="1:18" s="1" customFormat="1" ht="16.5">
      <c r="A46" s="12"/>
      <c r="B46" s="18" t="s">
        <v>155</v>
      </c>
      <c r="C46" s="19">
        <v>1</v>
      </c>
      <c r="D46" s="14" t="s">
        <v>25</v>
      </c>
      <c r="E46" s="15"/>
      <c r="F46" s="38"/>
      <c r="G46" s="15"/>
      <c r="H46" s="15"/>
      <c r="I46" s="9"/>
      <c r="J46" s="15"/>
      <c r="K46" s="15"/>
      <c r="L46" s="15"/>
      <c r="M46" s="15"/>
      <c r="N46" s="13">
        <f>C46</f>
        <v>1</v>
      </c>
      <c r="O46" s="16" t="s">
        <v>25</v>
      </c>
      <c r="P46" s="20">
        <v>15000000</v>
      </c>
      <c r="Q46" s="17">
        <f t="shared" si="3"/>
        <v>15000000</v>
      </c>
      <c r="R46" s="17" t="s">
        <v>36</v>
      </c>
    </row>
    <row r="47" spans="1:18" s="1" customFormat="1" ht="16.5">
      <c r="A47" s="12"/>
      <c r="B47" s="18" t="s">
        <v>156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3"/>
        <v>15000000</v>
      </c>
      <c r="R47" s="17" t="s">
        <v>36</v>
      </c>
    </row>
    <row r="48" spans="1:18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3"/>
        <v>0</v>
      </c>
      <c r="R48" s="17" t="s">
        <v>36</v>
      </c>
    </row>
    <row r="49" spans="1:18" s="1" customFormat="1" ht="16.5">
      <c r="A49" s="12"/>
      <c r="B49" s="18" t="s">
        <v>37</v>
      </c>
      <c r="C49" s="13"/>
      <c r="D49" s="14"/>
      <c r="E49" s="15"/>
      <c r="F49" s="38"/>
      <c r="G49" s="15"/>
      <c r="H49" s="15"/>
      <c r="I49" s="9"/>
      <c r="J49" s="15"/>
      <c r="K49" s="15"/>
      <c r="L49" s="15"/>
      <c r="M49" s="15"/>
      <c r="N49" s="15"/>
      <c r="O49" s="16"/>
      <c r="P49" s="15"/>
      <c r="Q49" s="15"/>
      <c r="R49" s="15"/>
    </row>
    <row r="50" spans="1:18" s="1" customFormat="1" ht="16.5">
      <c r="A50" s="12"/>
      <c r="B50" s="18" t="s">
        <v>160</v>
      </c>
      <c r="C50" s="13">
        <v>16</v>
      </c>
      <c r="D50" s="14" t="s">
        <v>22</v>
      </c>
      <c r="E50" s="15" t="s">
        <v>23</v>
      </c>
      <c r="F50" s="39">
        <v>135</v>
      </c>
      <c r="G50" s="15" t="s">
        <v>39</v>
      </c>
      <c r="H50" s="15" t="s">
        <v>23</v>
      </c>
      <c r="I50" s="9">
        <v>1</v>
      </c>
      <c r="J50" s="15" t="s">
        <v>25</v>
      </c>
      <c r="K50" s="15"/>
      <c r="L50" s="15"/>
      <c r="M50" s="15"/>
      <c r="N50" s="15">
        <f>C50*F50*I50</f>
        <v>2160</v>
      </c>
      <c r="O50" s="16" t="s">
        <v>40</v>
      </c>
      <c r="P50" s="15">
        <v>150000</v>
      </c>
      <c r="Q50" s="17">
        <f>P50*N50</f>
        <v>324000000</v>
      </c>
      <c r="R50" s="17" t="s">
        <v>65</v>
      </c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135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2160</v>
      </c>
      <c r="O51" s="16" t="s">
        <v>40</v>
      </c>
      <c r="P51" s="15">
        <v>150000</v>
      </c>
      <c r="Q51" s="17">
        <f>P51*N51</f>
        <v>324000000</v>
      </c>
      <c r="R51" s="17" t="s">
        <v>41</v>
      </c>
    </row>
    <row r="52" spans="1:18" s="1" customFormat="1" ht="16.5">
      <c r="A52" s="12"/>
      <c r="B52" s="18" t="s">
        <v>42</v>
      </c>
      <c r="C52" s="13">
        <v>16</v>
      </c>
      <c r="D52" s="14" t="s">
        <v>22</v>
      </c>
      <c r="E52" s="15" t="s">
        <v>23</v>
      </c>
      <c r="F52" s="38">
        <v>1</v>
      </c>
      <c r="G52" s="15" t="s">
        <v>43</v>
      </c>
      <c r="H52" s="15" t="s">
        <v>23</v>
      </c>
      <c r="I52" s="9">
        <v>2</v>
      </c>
      <c r="J52" s="15" t="s">
        <v>25</v>
      </c>
      <c r="K52" s="15"/>
      <c r="L52" s="15"/>
      <c r="M52" s="15"/>
      <c r="N52" s="15">
        <f>C52*F52*I52</f>
        <v>32</v>
      </c>
      <c r="O52" s="16" t="s">
        <v>43</v>
      </c>
      <c r="P52" s="15">
        <v>25000</v>
      </c>
      <c r="Q52" s="17">
        <f>P52*N52</f>
        <v>800000</v>
      </c>
      <c r="R52" s="17"/>
    </row>
    <row r="53" spans="1:18" s="1" customFormat="1" ht="16.5">
      <c r="A53" s="12"/>
      <c r="B53" s="18" t="s">
        <v>44</v>
      </c>
      <c r="C53" s="13"/>
      <c r="D53" s="14"/>
      <c r="E53" s="15"/>
      <c r="F53" s="38"/>
      <c r="G53" s="15"/>
      <c r="H53" s="15"/>
      <c r="I53" s="9"/>
      <c r="J53" s="15"/>
      <c r="K53" s="15"/>
      <c r="L53" s="15"/>
      <c r="M53" s="15"/>
      <c r="N53" s="15"/>
      <c r="O53" s="16"/>
      <c r="P53" s="15"/>
      <c r="Q53" s="15"/>
      <c r="R53" s="15"/>
    </row>
    <row r="54" spans="1:18" s="1" customFormat="1" ht="16.5">
      <c r="A54" s="12"/>
      <c r="B54" s="18" t="s">
        <v>45</v>
      </c>
      <c r="C54" s="13">
        <v>2</v>
      </c>
      <c r="D54" s="14" t="s">
        <v>25</v>
      </c>
      <c r="E54" s="15"/>
      <c r="F54" s="38"/>
      <c r="G54" s="15"/>
      <c r="H54" s="15"/>
      <c r="I54" s="9"/>
      <c r="J54" s="15"/>
      <c r="K54" s="15"/>
      <c r="L54" s="15"/>
      <c r="M54" s="15"/>
      <c r="N54" s="13">
        <f>C54</f>
        <v>2</v>
      </c>
      <c r="O54" s="16" t="s">
        <v>25</v>
      </c>
      <c r="P54" s="15">
        <v>500000</v>
      </c>
      <c r="Q54" s="17">
        <f>P54*N54</f>
        <v>1000000</v>
      </c>
      <c r="R54" s="17"/>
    </row>
    <row r="55" spans="1:18" s="1" customFormat="1" ht="16.5">
      <c r="A55" s="12" t="s">
        <v>46</v>
      </c>
      <c r="B55" s="18" t="s">
        <v>47</v>
      </c>
      <c r="C55" s="13"/>
      <c r="D55" s="14"/>
      <c r="E55" s="15"/>
      <c r="F55" s="38"/>
      <c r="G55" s="15"/>
      <c r="H55" s="15"/>
      <c r="I55" s="9"/>
      <c r="J55" s="15"/>
      <c r="K55" s="15"/>
      <c r="L55" s="15"/>
      <c r="M55" s="15"/>
      <c r="N55" s="15"/>
      <c r="O55" s="16"/>
      <c r="P55" s="15"/>
      <c r="Q55" s="15">
        <f>SUM(Q56)</f>
        <v>320000</v>
      </c>
      <c r="R55" s="15"/>
    </row>
    <row r="56" spans="1:18" s="1" customFormat="1" ht="16.5">
      <c r="A56" s="12"/>
      <c r="B56" s="31" t="s">
        <v>48</v>
      </c>
      <c r="C56" s="13">
        <v>16</v>
      </c>
      <c r="D56" s="14" t="s">
        <v>22</v>
      </c>
      <c r="E56" s="15" t="s">
        <v>23</v>
      </c>
      <c r="F56" s="38">
        <v>1</v>
      </c>
      <c r="G56" s="15" t="s">
        <v>25</v>
      </c>
      <c r="H56" s="15" t="s">
        <v>23</v>
      </c>
      <c r="I56" s="9">
        <v>2</v>
      </c>
      <c r="J56" s="15" t="s">
        <v>25</v>
      </c>
      <c r="K56" s="15"/>
      <c r="L56" s="15"/>
      <c r="M56" s="15"/>
      <c r="N56" s="15">
        <f>C56*F56</f>
        <v>16</v>
      </c>
      <c r="O56" s="16" t="s">
        <v>26</v>
      </c>
      <c r="P56" s="15">
        <v>20000</v>
      </c>
      <c r="Q56" s="17">
        <f>P56*N56</f>
        <v>320000</v>
      </c>
      <c r="R56" s="15" t="s">
        <v>49</v>
      </c>
    </row>
    <row r="57" spans="1:18" s="1" customFormat="1" ht="16.5">
      <c r="A57" s="12"/>
      <c r="B57" s="33" t="s">
        <v>50</v>
      </c>
      <c r="C57" s="13">
        <v>16</v>
      </c>
      <c r="D57" s="14" t="s">
        <v>22</v>
      </c>
      <c r="E57" s="15" t="s">
        <v>23</v>
      </c>
      <c r="F57" s="38">
        <v>3</v>
      </c>
      <c r="G57" s="15" t="s">
        <v>51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>C57*F57</f>
        <v>48</v>
      </c>
      <c r="O57" s="16" t="s">
        <v>26</v>
      </c>
      <c r="P57" s="15"/>
      <c r="Q57" s="17">
        <f>P57*N57</f>
        <v>0</v>
      </c>
      <c r="R57" s="17"/>
    </row>
    <row r="58" spans="1:18" s="1" customFormat="1" ht="12.6" customHeight="1">
      <c r="A58" s="12" t="s">
        <v>52</v>
      </c>
      <c r="B58" s="18" t="s">
        <v>53</v>
      </c>
      <c r="C58" s="13"/>
      <c r="D58" s="14"/>
      <c r="E58" s="15"/>
      <c r="F58" s="38"/>
      <c r="G58" s="15"/>
      <c r="H58" s="15"/>
      <c r="I58" s="9"/>
      <c r="J58" s="15"/>
      <c r="K58" s="15"/>
      <c r="L58" s="15"/>
      <c r="M58" s="15"/>
      <c r="N58" s="15"/>
      <c r="O58" s="16"/>
      <c r="P58" s="15"/>
      <c r="Q58" s="15">
        <f>SUM(Q59:Q62)</f>
        <v>8000000</v>
      </c>
      <c r="R58" s="15"/>
    </row>
    <row r="59" spans="1:18" s="1" customFormat="1" ht="16.5">
      <c r="A59" s="12"/>
      <c r="B59" s="18" t="s">
        <v>54</v>
      </c>
      <c r="C59" s="13">
        <v>20</v>
      </c>
      <c r="D59" s="14" t="s">
        <v>55</v>
      </c>
      <c r="E59" s="15" t="s">
        <v>23</v>
      </c>
      <c r="F59" s="38">
        <v>2</v>
      </c>
      <c r="G59" s="15" t="s">
        <v>25</v>
      </c>
      <c r="H59" s="15"/>
      <c r="I59" s="9"/>
      <c r="J59" s="15"/>
      <c r="K59" s="15"/>
      <c r="L59" s="15"/>
      <c r="M59" s="15"/>
      <c r="N59" s="15">
        <f>C59*F59</f>
        <v>40</v>
      </c>
      <c r="O59" s="16" t="s">
        <v>55</v>
      </c>
      <c r="P59" s="15">
        <v>100000</v>
      </c>
      <c r="Q59" s="17">
        <f>P59*N59</f>
        <v>4000000</v>
      </c>
      <c r="R59" s="17"/>
    </row>
    <row r="60" spans="1:18" s="1" customFormat="1" ht="16.5">
      <c r="A60" s="12"/>
      <c r="B60" s="18" t="s">
        <v>56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23.25" customHeight="1">
      <c r="A61" s="12"/>
      <c r="B61" s="18" t="s">
        <v>57</v>
      </c>
      <c r="C61" s="19">
        <v>70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140</v>
      </c>
      <c r="O61" s="16" t="s">
        <v>55</v>
      </c>
      <c r="P61" s="15">
        <v>140000</v>
      </c>
      <c r="Q61" s="17"/>
      <c r="R61" s="108" t="s">
        <v>66</v>
      </c>
    </row>
    <row r="62" spans="1:18" s="1" customFormat="1" ht="23.25" customHeight="1">
      <c r="A62" s="12"/>
      <c r="B62" s="18" t="s">
        <v>58</v>
      </c>
      <c r="C62" s="19"/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0</v>
      </c>
      <c r="O62" s="16" t="s">
        <v>55</v>
      </c>
      <c r="P62" s="15">
        <v>40000</v>
      </c>
      <c r="Q62" s="17">
        <f>P62*N62</f>
        <v>0</v>
      </c>
      <c r="R62" s="109"/>
    </row>
    <row r="63" spans="1:18" s="1" customFormat="1" ht="16.5">
      <c r="A63" s="12">
        <v>524111</v>
      </c>
      <c r="B63" s="18" t="s">
        <v>67</v>
      </c>
      <c r="C63" s="13"/>
      <c r="D63" s="14"/>
      <c r="E63" s="15"/>
      <c r="F63" s="38"/>
      <c r="G63" s="15"/>
      <c r="H63" s="15"/>
      <c r="I63" s="9"/>
      <c r="J63" s="15"/>
      <c r="K63" s="15"/>
      <c r="L63" s="15"/>
      <c r="M63" s="15"/>
      <c r="N63" s="15"/>
      <c r="O63" s="16"/>
      <c r="P63" s="15"/>
      <c r="Q63" s="15">
        <f>SUM(Q64:Q65)</f>
        <v>56000000</v>
      </c>
      <c r="R63" s="15"/>
    </row>
    <row r="64" spans="1:18" s="1" customFormat="1" ht="16.5">
      <c r="A64" s="12"/>
      <c r="B64" s="18" t="s">
        <v>68</v>
      </c>
      <c r="C64" s="13">
        <v>16</v>
      </c>
      <c r="D64" s="14" t="s">
        <v>22</v>
      </c>
      <c r="E64" s="15" t="s">
        <v>23</v>
      </c>
      <c r="F64" s="38">
        <v>1</v>
      </c>
      <c r="G64" s="15" t="s">
        <v>69</v>
      </c>
      <c r="H64" s="15" t="s">
        <v>23</v>
      </c>
      <c r="I64" s="9">
        <v>1</v>
      </c>
      <c r="J64" s="15" t="s">
        <v>25</v>
      </c>
      <c r="K64" s="15"/>
      <c r="L64" s="15"/>
      <c r="M64" s="15"/>
      <c r="N64" s="15">
        <f>C64*F64*I64</f>
        <v>16</v>
      </c>
      <c r="O64" s="16" t="s">
        <v>70</v>
      </c>
      <c r="P64" s="15">
        <v>3000000</v>
      </c>
      <c r="Q64" s="17">
        <f>P64*N64</f>
        <v>48000000</v>
      </c>
      <c r="R64" s="17" t="s">
        <v>71</v>
      </c>
    </row>
    <row r="65" spans="1:19" s="1" customFormat="1" ht="16.5">
      <c r="A65" s="12"/>
      <c r="B65" s="31" t="s">
        <v>72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25</v>
      </c>
      <c r="H65" s="15"/>
      <c r="I65" s="9"/>
      <c r="J65" s="15"/>
      <c r="K65" s="15"/>
      <c r="L65" s="15"/>
      <c r="M65" s="15"/>
      <c r="N65" s="15">
        <f>C65*F65</f>
        <v>16</v>
      </c>
      <c r="O65" s="16" t="s">
        <v>26</v>
      </c>
      <c r="P65" s="15">
        <v>500000</v>
      </c>
      <c r="Q65" s="17">
        <f>P65*N65</f>
        <v>8000000</v>
      </c>
      <c r="R65" s="17"/>
    </row>
    <row r="66" spans="1:19" s="28" customFormat="1" ht="16.5">
      <c r="A66" s="21"/>
      <c r="B66" s="33" t="s">
        <v>63</v>
      </c>
      <c r="C66" s="22">
        <v>16</v>
      </c>
      <c r="D66" s="23" t="s">
        <v>22</v>
      </c>
      <c r="E66" s="24" t="s">
        <v>23</v>
      </c>
      <c r="F66" s="40">
        <v>2</v>
      </c>
      <c r="G66" s="24" t="s">
        <v>51</v>
      </c>
      <c r="H66" s="24" t="s">
        <v>23</v>
      </c>
      <c r="I66" s="25">
        <v>1</v>
      </c>
      <c r="J66" s="24" t="s">
        <v>25</v>
      </c>
      <c r="K66" s="24"/>
      <c r="L66" s="24"/>
      <c r="M66" s="24"/>
      <c r="N66" s="24">
        <f>C66*F66*I66</f>
        <v>32</v>
      </c>
      <c r="O66" s="26" t="s">
        <v>25</v>
      </c>
      <c r="P66" s="24">
        <v>100000</v>
      </c>
      <c r="Q66" s="27">
        <f>P66*N66</f>
        <v>3200000</v>
      </c>
      <c r="R66" s="27"/>
    </row>
    <row r="67" spans="1:19" s="1" customFormat="1" ht="16.5">
      <c r="A67" s="6" t="s">
        <v>16</v>
      </c>
      <c r="B67" s="30" t="s">
        <v>73</v>
      </c>
      <c r="C67" s="7"/>
      <c r="D67" s="8"/>
      <c r="E67" s="9"/>
      <c r="F67" s="37"/>
      <c r="G67" s="9"/>
      <c r="H67" s="9"/>
      <c r="I67" s="9"/>
      <c r="J67" s="9"/>
      <c r="K67" s="9"/>
      <c r="L67" s="9"/>
      <c r="M67" s="9"/>
      <c r="N67" s="9"/>
      <c r="O67" s="10"/>
      <c r="P67" s="9"/>
      <c r="Q67" s="9"/>
      <c r="R67" s="9">
        <f>Q67/4</f>
        <v>0</v>
      </c>
      <c r="S67" s="55">
        <f>R67/16</f>
        <v>0</v>
      </c>
    </row>
    <row r="68" spans="1:19" s="1" customFormat="1" ht="16.5">
      <c r="A68" s="12" t="s">
        <v>18</v>
      </c>
      <c r="B68" s="18" t="s">
        <v>19</v>
      </c>
      <c r="C68" s="13"/>
      <c r="D68" s="14"/>
      <c r="E68" s="15"/>
      <c r="F68" s="38"/>
      <c r="G68" s="15"/>
      <c r="H68" s="15"/>
      <c r="I68" s="9"/>
      <c r="J68" s="15"/>
      <c r="K68" s="15"/>
      <c r="L68" s="15"/>
      <c r="M68" s="15"/>
      <c r="N68" s="15"/>
      <c r="O68" s="16"/>
      <c r="P68" s="15"/>
      <c r="Q68" s="15">
        <f>SUM(Q70:Q81)</f>
        <v>153300000</v>
      </c>
      <c r="R68" s="15"/>
    </row>
    <row r="69" spans="1:19" s="1" customFormat="1" ht="16.5">
      <c r="A69" s="12"/>
      <c r="B69" s="18" t="s">
        <v>20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/>
      <c r="R69" s="15"/>
    </row>
    <row r="70" spans="1:19" s="1" customFormat="1" ht="16.5">
      <c r="A70" s="12"/>
      <c r="B70" s="18" t="s">
        <v>21</v>
      </c>
      <c r="C70" s="13">
        <v>16</v>
      </c>
      <c r="D70" s="14" t="s">
        <v>22</v>
      </c>
      <c r="E70" s="15" t="s">
        <v>23</v>
      </c>
      <c r="F70" s="38">
        <v>1</v>
      </c>
      <c r="G70" s="15" t="s">
        <v>24</v>
      </c>
      <c r="H70" s="15" t="s">
        <v>23</v>
      </c>
      <c r="I70" s="9">
        <v>4</v>
      </c>
      <c r="J70" s="15" t="s">
        <v>25</v>
      </c>
      <c r="K70" s="15"/>
      <c r="L70" s="15"/>
      <c r="M70" s="15"/>
      <c r="N70" s="15">
        <f>C70*F70*I70</f>
        <v>64</v>
      </c>
      <c r="O70" s="16" t="s">
        <v>26</v>
      </c>
      <c r="P70" s="15">
        <v>200000</v>
      </c>
      <c r="Q70" s="17">
        <f t="shared" ref="Q70:Q75" si="4">P70*N70</f>
        <v>12800000</v>
      </c>
      <c r="R70" s="17"/>
    </row>
    <row r="71" spans="1:19" s="1" customFormat="1" ht="16.5">
      <c r="A71" s="12"/>
      <c r="B71" s="18" t="s">
        <v>27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28</v>
      </c>
      <c r="H71" s="15" t="s">
        <v>23</v>
      </c>
      <c r="I71" s="9">
        <v>4</v>
      </c>
      <c r="J71" s="15" t="s">
        <v>25</v>
      </c>
      <c r="K71" s="15"/>
      <c r="L71" s="15"/>
      <c r="M71" s="15"/>
      <c r="N71" s="15">
        <f>C71*F71*I71</f>
        <v>64</v>
      </c>
      <c r="O71" s="16" t="s">
        <v>28</v>
      </c>
      <c r="P71" s="15">
        <v>250000</v>
      </c>
      <c r="Q71" s="17">
        <f t="shared" si="4"/>
        <v>16000000</v>
      </c>
      <c r="R71" s="17"/>
    </row>
    <row r="72" spans="1:19" s="1" customFormat="1" ht="16.5">
      <c r="A72" s="12"/>
      <c r="B72" s="18" t="s">
        <v>34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24</v>
      </c>
      <c r="H72" s="15" t="s">
        <v>23</v>
      </c>
      <c r="I72" s="9">
        <v>4</v>
      </c>
      <c r="J72" s="15" t="s">
        <v>25</v>
      </c>
      <c r="K72" s="15"/>
      <c r="L72" s="15"/>
      <c r="M72" s="15"/>
      <c r="N72" s="15">
        <f>C72*F72*I72</f>
        <v>64</v>
      </c>
      <c r="O72" s="16" t="s">
        <v>26</v>
      </c>
      <c r="P72" s="15">
        <v>300000</v>
      </c>
      <c r="Q72" s="17">
        <f t="shared" si="4"/>
        <v>19200000</v>
      </c>
      <c r="R72" s="17"/>
    </row>
    <row r="73" spans="1:19" s="1" customFormat="1" ht="16.5">
      <c r="A73" s="12"/>
      <c r="B73" s="18" t="s">
        <v>88</v>
      </c>
      <c r="C73" s="19">
        <v>4</v>
      </c>
      <c r="D73" s="14" t="s">
        <v>25</v>
      </c>
      <c r="E73" s="15"/>
      <c r="F73" s="38"/>
      <c r="G73" s="15"/>
      <c r="H73" s="15"/>
      <c r="I73" s="9"/>
      <c r="J73" s="15"/>
      <c r="K73" s="15"/>
      <c r="L73" s="15"/>
      <c r="M73" s="15"/>
      <c r="N73" s="13">
        <f>C73</f>
        <v>4</v>
      </c>
      <c r="O73" s="16" t="s">
        <v>25</v>
      </c>
      <c r="P73" s="20">
        <v>13000000</v>
      </c>
      <c r="Q73" s="17">
        <f t="shared" si="4"/>
        <v>52000000</v>
      </c>
      <c r="R73" s="17" t="s">
        <v>36</v>
      </c>
    </row>
    <row r="74" spans="1:19" s="1" customFormat="1" ht="16.5">
      <c r="A74" s="12"/>
      <c r="B74" s="18" t="s">
        <v>35</v>
      </c>
      <c r="C74" s="19"/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0</v>
      </c>
      <c r="O74" s="16" t="s">
        <v>25</v>
      </c>
      <c r="P74" s="20">
        <v>0</v>
      </c>
      <c r="Q74" s="17">
        <f t="shared" si="4"/>
        <v>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4"/>
        <v>0</v>
      </c>
      <c r="R75" s="17" t="s">
        <v>36</v>
      </c>
    </row>
    <row r="76" spans="1:19" s="1" customFormat="1" ht="16.5">
      <c r="A76" s="12"/>
      <c r="B76" s="18" t="s">
        <v>37</v>
      </c>
      <c r="C76" s="13"/>
      <c r="D76" s="14"/>
      <c r="E76" s="15"/>
      <c r="F76" s="38"/>
      <c r="G76" s="15"/>
      <c r="H76" s="15"/>
      <c r="I76" s="9"/>
      <c r="J76" s="15"/>
      <c r="K76" s="15"/>
      <c r="L76" s="15"/>
      <c r="M76" s="15"/>
      <c r="N76" s="15"/>
      <c r="O76" s="16"/>
      <c r="P76" s="15"/>
      <c r="Q76" s="15"/>
      <c r="R76" s="15"/>
    </row>
    <row r="77" spans="1:19" s="1" customFormat="1" ht="16.5">
      <c r="A77" s="12"/>
      <c r="B77" s="18" t="s">
        <v>38</v>
      </c>
      <c r="C77" s="13">
        <v>16</v>
      </c>
      <c r="D77" s="14" t="s">
        <v>22</v>
      </c>
      <c r="E77" s="15" t="s">
        <v>23</v>
      </c>
      <c r="F77" s="39">
        <f>160/8</f>
        <v>20</v>
      </c>
      <c r="G77" s="15" t="s">
        <v>39</v>
      </c>
      <c r="H77" s="15" t="s">
        <v>23</v>
      </c>
      <c r="I77" s="9">
        <v>4</v>
      </c>
      <c r="J77" s="15" t="s">
        <v>25</v>
      </c>
      <c r="K77" s="15"/>
      <c r="L77" s="15"/>
      <c r="M77" s="15"/>
      <c r="N77" s="15">
        <f>C77*F77*I77</f>
        <v>1280</v>
      </c>
      <c r="O77" s="16" t="s">
        <v>40</v>
      </c>
      <c r="P77" s="15">
        <v>40000</v>
      </c>
      <c r="Q77" s="17">
        <f>P77*N77</f>
        <v>51200000</v>
      </c>
      <c r="R77" s="17" t="s">
        <v>41</v>
      </c>
    </row>
    <row r="78" spans="1:19" s="1" customFormat="1" ht="16.5">
      <c r="A78" s="12"/>
      <c r="B78" s="18" t="s">
        <v>38</v>
      </c>
      <c r="C78" s="13">
        <v>16</v>
      </c>
      <c r="D78" s="14" t="s">
        <v>22</v>
      </c>
      <c r="E78" s="15" t="s">
        <v>23</v>
      </c>
      <c r="F78" s="39"/>
      <c r="G78" s="15" t="s">
        <v>39</v>
      </c>
      <c r="H78" s="15" t="s">
        <v>23</v>
      </c>
      <c r="I78" s="9">
        <v>4</v>
      </c>
      <c r="J78" s="15" t="s">
        <v>25</v>
      </c>
      <c r="K78" s="15"/>
      <c r="L78" s="15"/>
      <c r="M78" s="15"/>
      <c r="N78" s="15">
        <f>C78*F78*I78</f>
        <v>0</v>
      </c>
      <c r="O78" s="16" t="s">
        <v>40</v>
      </c>
      <c r="P78" s="15">
        <v>40000</v>
      </c>
      <c r="Q78" s="17">
        <f>P78*N78</f>
        <v>0</v>
      </c>
      <c r="R78" s="17" t="s">
        <v>41</v>
      </c>
    </row>
    <row r="79" spans="1:19" s="1" customFormat="1" ht="16.5">
      <c r="A79" s="12"/>
      <c r="B79" s="18" t="s">
        <v>42</v>
      </c>
      <c r="C79" s="13">
        <v>16</v>
      </c>
      <c r="D79" s="14" t="s">
        <v>22</v>
      </c>
      <c r="E79" s="15" t="s">
        <v>23</v>
      </c>
      <c r="F79" s="38">
        <v>1</v>
      </c>
      <c r="G79" s="15" t="s">
        <v>43</v>
      </c>
      <c r="H79" s="15" t="s">
        <v>23</v>
      </c>
      <c r="I79" s="9">
        <v>4</v>
      </c>
      <c r="J79" s="15" t="s">
        <v>25</v>
      </c>
      <c r="K79" s="15"/>
      <c r="L79" s="15"/>
      <c r="M79" s="15"/>
      <c r="N79" s="15">
        <f>C79*F79*I79</f>
        <v>64</v>
      </c>
      <c r="O79" s="16" t="s">
        <v>43</v>
      </c>
      <c r="P79" s="15">
        <v>25000</v>
      </c>
      <c r="Q79" s="17">
        <f>P79*N85</f>
        <v>1600000</v>
      </c>
      <c r="R79" s="17"/>
    </row>
    <row r="80" spans="1:19" s="1" customFormat="1" ht="16.5">
      <c r="A80" s="12"/>
      <c r="B80" s="18" t="s">
        <v>44</v>
      </c>
      <c r="C80" s="13"/>
      <c r="D80" s="14"/>
      <c r="E80" s="15"/>
      <c r="F80" s="38"/>
      <c r="G80" s="15"/>
      <c r="H80" s="15"/>
      <c r="I80" s="9"/>
      <c r="J80" s="15"/>
      <c r="K80" s="15"/>
      <c r="L80" s="15"/>
      <c r="M80" s="15"/>
      <c r="N80" s="15"/>
      <c r="O80" s="16"/>
      <c r="P80" s="15"/>
      <c r="Q80" s="15"/>
      <c r="R80" s="15"/>
    </row>
    <row r="81" spans="1:18" s="1" customFormat="1" ht="16.5">
      <c r="A81" s="12"/>
      <c r="B81" s="18" t="s">
        <v>45</v>
      </c>
      <c r="C81" s="13">
        <v>1</v>
      </c>
      <c r="D81" s="14" t="s">
        <v>25</v>
      </c>
      <c r="E81" s="15"/>
      <c r="F81" s="38"/>
      <c r="G81" s="15"/>
      <c r="H81" s="15"/>
      <c r="I81" s="9"/>
      <c r="J81" s="15"/>
      <c r="K81" s="15"/>
      <c r="L81" s="15"/>
      <c r="M81" s="15"/>
      <c r="N81" s="13">
        <f>C81</f>
        <v>1</v>
      </c>
      <c r="O81" s="16" t="s">
        <v>25</v>
      </c>
      <c r="P81" s="15">
        <v>500000</v>
      </c>
      <c r="Q81" s="17">
        <f>P81*N81</f>
        <v>500000</v>
      </c>
      <c r="R81" s="17"/>
    </row>
    <row r="82" spans="1:18" s="1" customFormat="1" ht="16.5">
      <c r="A82" s="94" t="s">
        <v>102</v>
      </c>
      <c r="B82" s="69" t="s">
        <v>103</v>
      </c>
      <c r="C82" s="70"/>
      <c r="D82" s="70"/>
      <c r="E82" s="70"/>
      <c r="F82" s="71"/>
      <c r="G82" s="70"/>
      <c r="H82" s="70"/>
      <c r="I82" s="70"/>
      <c r="J82" s="70"/>
      <c r="K82" s="70"/>
      <c r="L82" s="70"/>
      <c r="M82" s="70"/>
      <c r="N82" s="72"/>
      <c r="O82" s="70"/>
      <c r="P82" s="72"/>
      <c r="Q82" s="73">
        <f>Q83</f>
        <v>900000</v>
      </c>
      <c r="R82" s="17"/>
    </row>
    <row r="83" spans="1:18" s="1" customFormat="1" ht="16.5">
      <c r="A83" s="67"/>
      <c r="B83" s="65" t="s">
        <v>104</v>
      </c>
      <c r="C83" s="76">
        <v>3</v>
      </c>
      <c r="D83" s="77" t="s">
        <v>22</v>
      </c>
      <c r="E83" s="78" t="s">
        <v>23</v>
      </c>
      <c r="F83" s="79">
        <v>1</v>
      </c>
      <c r="G83" s="78" t="s">
        <v>116</v>
      </c>
      <c r="H83" s="78" t="s">
        <v>23</v>
      </c>
      <c r="I83" s="80">
        <v>1</v>
      </c>
      <c r="J83" s="78" t="s">
        <v>25</v>
      </c>
      <c r="K83" s="78"/>
      <c r="L83" s="78"/>
      <c r="M83" s="78"/>
      <c r="N83" s="78">
        <f>C83*F83*I83</f>
        <v>3</v>
      </c>
      <c r="O83" s="66"/>
      <c r="P83" s="81">
        <v>300000</v>
      </c>
      <c r="Q83" s="68">
        <f>N83*P83</f>
        <v>900000</v>
      </c>
      <c r="R83" s="17"/>
    </row>
    <row r="84" spans="1:18" s="1" customFormat="1" ht="16.5">
      <c r="A84" s="12" t="s">
        <v>46</v>
      </c>
      <c r="B84" s="18" t="s">
        <v>47</v>
      </c>
      <c r="C84" s="13"/>
      <c r="D84" s="14"/>
      <c r="E84" s="15"/>
      <c r="F84" s="38"/>
      <c r="G84" s="15"/>
      <c r="H84" s="15"/>
      <c r="I84" s="9"/>
      <c r="J84" s="15"/>
      <c r="K84" s="15"/>
      <c r="L84" s="15"/>
      <c r="M84" s="15"/>
      <c r="N84" s="15"/>
      <c r="O84" s="16"/>
      <c r="P84" s="15"/>
      <c r="Q84" s="15">
        <f>SUM(Q85:Q86)</f>
        <v>1280000</v>
      </c>
      <c r="R84" s="15"/>
    </row>
    <row r="85" spans="1:18" s="1" customFormat="1" ht="16.5">
      <c r="A85" s="12"/>
      <c r="B85" s="31" t="s">
        <v>48</v>
      </c>
      <c r="C85" s="13">
        <v>16</v>
      </c>
      <c r="D85" s="14" t="s">
        <v>22</v>
      </c>
      <c r="E85" s="15" t="s">
        <v>23</v>
      </c>
      <c r="F85" s="38">
        <v>1</v>
      </c>
      <c r="G85" s="15" t="s">
        <v>25</v>
      </c>
      <c r="H85" s="15" t="s">
        <v>23</v>
      </c>
      <c r="I85" s="9">
        <v>4</v>
      </c>
      <c r="J85" s="15" t="s">
        <v>25</v>
      </c>
      <c r="K85" s="15"/>
      <c r="L85" s="15"/>
      <c r="M85" s="15"/>
      <c r="N85" s="15">
        <f>C85*F85*I85</f>
        <v>64</v>
      </c>
      <c r="O85" s="16" t="s">
        <v>26</v>
      </c>
      <c r="P85" s="15">
        <v>20000</v>
      </c>
      <c r="Q85" s="17">
        <f>N85*P85</f>
        <v>1280000</v>
      </c>
      <c r="R85" s="15" t="s">
        <v>49</v>
      </c>
    </row>
    <row r="86" spans="1:18" s="1" customFormat="1" ht="16.5">
      <c r="A86" s="12"/>
      <c r="B86" s="32" t="s">
        <v>50</v>
      </c>
      <c r="C86" s="13">
        <v>16</v>
      </c>
      <c r="D86" s="14" t="s">
        <v>22</v>
      </c>
      <c r="E86" s="15" t="s">
        <v>23</v>
      </c>
      <c r="F86" s="38">
        <v>3</v>
      </c>
      <c r="G86" s="15" t="s">
        <v>51</v>
      </c>
      <c r="H86" s="15" t="s">
        <v>23</v>
      </c>
      <c r="I86" s="9">
        <v>4</v>
      </c>
      <c r="J86" s="15" t="s">
        <v>25</v>
      </c>
      <c r="K86" s="15"/>
      <c r="L86" s="15"/>
      <c r="M86" s="15"/>
      <c r="N86" s="15">
        <f>C86*F86</f>
        <v>48</v>
      </c>
      <c r="O86" s="16" t="s">
        <v>26</v>
      </c>
      <c r="P86" s="15">
        <v>0</v>
      </c>
      <c r="Q86" s="17">
        <f>P86*N86</f>
        <v>0</v>
      </c>
      <c r="R86" s="17"/>
    </row>
    <row r="87" spans="1:18" s="1" customFormat="1" ht="16.5">
      <c r="A87" s="12">
        <v>524111</v>
      </c>
      <c r="B87" s="18" t="s">
        <v>67</v>
      </c>
      <c r="C87" s="13"/>
      <c r="D87" s="14"/>
      <c r="E87" s="15"/>
      <c r="F87" s="38"/>
      <c r="G87" s="15"/>
      <c r="H87" s="15"/>
      <c r="I87" s="9"/>
      <c r="J87" s="15"/>
      <c r="K87" s="15"/>
      <c r="L87" s="15"/>
      <c r="M87" s="15"/>
      <c r="N87" s="15"/>
      <c r="O87" s="16"/>
      <c r="P87" s="15"/>
      <c r="Q87" s="15">
        <f>SUM(Q88:Q94)</f>
        <v>34560000</v>
      </c>
      <c r="R87" s="15"/>
    </row>
    <row r="88" spans="1:18" s="1" customFormat="1" ht="16.5">
      <c r="A88" s="12"/>
      <c r="B88" s="18" t="s">
        <v>74</v>
      </c>
      <c r="C88" s="15">
        <v>2</v>
      </c>
      <c r="D88" s="15" t="s">
        <v>69</v>
      </c>
      <c r="E88" s="15" t="s">
        <v>23</v>
      </c>
      <c r="F88" s="37">
        <v>4</v>
      </c>
      <c r="G88" s="15" t="s">
        <v>25</v>
      </c>
      <c r="H88" s="15"/>
      <c r="I88" s="9"/>
      <c r="J88" s="15"/>
      <c r="K88" s="15"/>
      <c r="L88" s="15"/>
      <c r="M88" s="15"/>
      <c r="N88" s="15">
        <f>C88*F88</f>
        <v>8</v>
      </c>
      <c r="O88" s="16" t="s">
        <v>70</v>
      </c>
      <c r="P88" s="15">
        <v>750000</v>
      </c>
      <c r="Q88" s="17">
        <f t="shared" ref="Q88:Q94" si="5">P88*N88</f>
        <v>6000000</v>
      </c>
      <c r="R88" s="17" t="s">
        <v>71</v>
      </c>
    </row>
    <row r="89" spans="1:18" s="1" customFormat="1" ht="16.5">
      <c r="A89" s="12"/>
      <c r="B89" s="31" t="s">
        <v>75</v>
      </c>
      <c r="C89" s="13">
        <v>1</v>
      </c>
      <c r="D89" s="14" t="s">
        <v>22</v>
      </c>
      <c r="E89" s="15" t="s">
        <v>23</v>
      </c>
      <c r="F89" s="38">
        <v>2</v>
      </c>
      <c r="G89" s="15" t="s">
        <v>69</v>
      </c>
      <c r="H89" s="15" t="s">
        <v>23</v>
      </c>
      <c r="I89" s="9">
        <v>4</v>
      </c>
      <c r="J89" s="15" t="s">
        <v>25</v>
      </c>
      <c r="K89" s="15"/>
      <c r="L89" s="15"/>
      <c r="M89" s="15"/>
      <c r="N89" s="15">
        <f>C89*F89*I89</f>
        <v>8</v>
      </c>
      <c r="O89" s="16" t="s">
        <v>70</v>
      </c>
      <c r="P89" s="15">
        <v>200000</v>
      </c>
      <c r="Q89" s="17">
        <f t="shared" si="5"/>
        <v>1600000</v>
      </c>
      <c r="R89" s="51" t="s">
        <v>87</v>
      </c>
    </row>
    <row r="90" spans="1:18" s="1" customFormat="1" ht="16.5">
      <c r="A90" s="12"/>
      <c r="B90" s="31" t="s">
        <v>76</v>
      </c>
      <c r="C90" s="13">
        <v>1</v>
      </c>
      <c r="D90" s="14" t="s">
        <v>22</v>
      </c>
      <c r="E90" s="15" t="s">
        <v>23</v>
      </c>
      <c r="F90" s="39">
        <v>20</v>
      </c>
      <c r="G90" s="15" t="s">
        <v>39</v>
      </c>
      <c r="H90" s="15" t="s">
        <v>23</v>
      </c>
      <c r="I90" s="9">
        <v>4</v>
      </c>
      <c r="J90" s="15" t="s">
        <v>25</v>
      </c>
      <c r="K90" s="15"/>
      <c r="L90" s="15"/>
      <c r="M90" s="15"/>
      <c r="N90" s="15">
        <f>C90*F90*I90</f>
        <v>80</v>
      </c>
      <c r="O90" s="16" t="s">
        <v>40</v>
      </c>
      <c r="P90" s="15">
        <v>150000</v>
      </c>
      <c r="Q90" s="17">
        <f t="shared" si="5"/>
        <v>12000000</v>
      </c>
      <c r="R90" s="51" t="s">
        <v>87</v>
      </c>
    </row>
    <row r="91" spans="1:18" s="1" customFormat="1" ht="16.5">
      <c r="A91" s="12"/>
      <c r="B91" s="31" t="s">
        <v>78</v>
      </c>
      <c r="C91" s="13">
        <v>1</v>
      </c>
      <c r="D91" s="14" t="s">
        <v>22</v>
      </c>
      <c r="E91" s="15" t="s">
        <v>23</v>
      </c>
      <c r="F91" s="37">
        <v>4</v>
      </c>
      <c r="G91" s="15" t="s">
        <v>25</v>
      </c>
      <c r="H91" s="15"/>
      <c r="I91" s="9"/>
      <c r="J91" s="15"/>
      <c r="K91" s="15"/>
      <c r="L91" s="15"/>
      <c r="M91" s="15"/>
      <c r="N91" s="15">
        <f>C91*F91</f>
        <v>4</v>
      </c>
      <c r="O91" s="16" t="s">
        <v>26</v>
      </c>
      <c r="P91" s="15">
        <v>1500000</v>
      </c>
      <c r="Q91" s="17">
        <f>P91*N91</f>
        <v>6000000</v>
      </c>
      <c r="R91" s="51" t="s">
        <v>87</v>
      </c>
    </row>
    <row r="92" spans="1:18" s="1" customFormat="1" ht="16.5">
      <c r="A92" s="42"/>
      <c r="B92" s="52" t="s">
        <v>77</v>
      </c>
      <c r="C92" s="43">
        <v>1</v>
      </c>
      <c r="D92" s="44" t="s">
        <v>22</v>
      </c>
      <c r="E92" s="45" t="s">
        <v>23</v>
      </c>
      <c r="F92" s="46">
        <v>3</v>
      </c>
      <c r="G92" s="45" t="s">
        <v>39</v>
      </c>
      <c r="H92" s="45" t="s">
        <v>23</v>
      </c>
      <c r="I92" s="47">
        <v>4</v>
      </c>
      <c r="J92" s="45" t="s">
        <v>25</v>
      </c>
      <c r="K92" s="45"/>
      <c r="L92" s="45"/>
      <c r="M92" s="45"/>
      <c r="N92" s="45">
        <f>C92*F92*I92</f>
        <v>12</v>
      </c>
      <c r="O92" s="48" t="s">
        <v>40</v>
      </c>
      <c r="P92" s="45">
        <v>380000</v>
      </c>
      <c r="Q92" s="49">
        <f t="shared" si="5"/>
        <v>4560000</v>
      </c>
      <c r="R92" s="49" t="s">
        <v>86</v>
      </c>
    </row>
    <row r="93" spans="1:18" ht="16.5">
      <c r="A93" s="50"/>
      <c r="B93" s="52" t="s">
        <v>85</v>
      </c>
      <c r="C93" s="43">
        <v>1</v>
      </c>
      <c r="D93" s="44" t="s">
        <v>22</v>
      </c>
      <c r="E93" s="45" t="s">
        <v>23</v>
      </c>
      <c r="F93" s="46">
        <v>2</v>
      </c>
      <c r="G93" s="45" t="s">
        <v>39</v>
      </c>
      <c r="H93" s="45" t="s">
        <v>23</v>
      </c>
      <c r="I93" s="47">
        <v>4</v>
      </c>
      <c r="J93" s="45" t="s">
        <v>25</v>
      </c>
      <c r="K93" s="45"/>
      <c r="L93" s="45"/>
      <c r="M93" s="45"/>
      <c r="N93" s="45">
        <f>C93*F93*I93</f>
        <v>8</v>
      </c>
      <c r="O93" s="48" t="s">
        <v>40</v>
      </c>
      <c r="P93" s="45">
        <v>350000</v>
      </c>
      <c r="Q93" s="49">
        <f t="shared" si="5"/>
        <v>2800000</v>
      </c>
      <c r="R93" s="49" t="s">
        <v>86</v>
      </c>
    </row>
    <row r="94" spans="1:18" s="1" customFormat="1" ht="16.5">
      <c r="A94" s="42"/>
      <c r="B94" s="52" t="s">
        <v>79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69</v>
      </c>
      <c r="H94" s="45" t="s">
        <v>23</v>
      </c>
      <c r="I94" s="47">
        <v>4</v>
      </c>
      <c r="J94" s="45" t="s">
        <v>25</v>
      </c>
      <c r="K94" s="45"/>
      <c r="L94" s="45"/>
      <c r="M94" s="45"/>
      <c r="N94" s="45">
        <f>C94*F94*I94</f>
        <v>8</v>
      </c>
      <c r="O94" s="48" t="s">
        <v>70</v>
      </c>
      <c r="P94" s="45">
        <v>200000</v>
      </c>
      <c r="Q94" s="49">
        <f t="shared" si="5"/>
        <v>1600000</v>
      </c>
      <c r="R94" s="49" t="s">
        <v>86</v>
      </c>
    </row>
    <row r="95" spans="1:18" s="28" customFormat="1" ht="16.5">
      <c r="A95" s="21"/>
      <c r="B95" s="33" t="s">
        <v>63</v>
      </c>
      <c r="C95" s="22">
        <v>16</v>
      </c>
      <c r="D95" s="23" t="s">
        <v>22</v>
      </c>
      <c r="E95" s="24" t="s">
        <v>23</v>
      </c>
      <c r="F95" s="40">
        <v>2</v>
      </c>
      <c r="G95" s="24" t="s">
        <v>51</v>
      </c>
      <c r="H95" s="24" t="s">
        <v>23</v>
      </c>
      <c r="I95" s="25">
        <v>4</v>
      </c>
      <c r="J95" s="24" t="s">
        <v>25</v>
      </c>
      <c r="K95" s="24"/>
      <c r="L95" s="24"/>
      <c r="M95" s="24"/>
      <c r="N95" s="24">
        <f>C95*F95*I95</f>
        <v>128</v>
      </c>
      <c r="O95" s="26" t="s">
        <v>25</v>
      </c>
      <c r="P95" s="24">
        <v>0</v>
      </c>
      <c r="Q95" s="27">
        <f>P95*N95</f>
        <v>0</v>
      </c>
      <c r="R95" s="27"/>
    </row>
    <row r="96" spans="1:18" s="1" customFormat="1" ht="16.5">
      <c r="A96" s="12" t="s">
        <v>59</v>
      </c>
      <c r="B96" s="18" t="s">
        <v>60</v>
      </c>
      <c r="C96" s="13"/>
      <c r="D96" s="14"/>
      <c r="E96" s="15"/>
      <c r="F96" s="38"/>
      <c r="G96" s="15"/>
      <c r="H96" s="15"/>
      <c r="I96" s="9"/>
      <c r="J96" s="15"/>
      <c r="K96" s="15"/>
      <c r="L96" s="15"/>
      <c r="M96" s="15"/>
      <c r="N96" s="15"/>
      <c r="O96" s="16"/>
      <c r="P96" s="15"/>
      <c r="Q96" s="15">
        <f>SUM(Q97:Q99)</f>
        <v>34000000</v>
      </c>
      <c r="R96" s="15"/>
    </row>
    <row r="97" spans="1:19" s="1" customFormat="1" ht="16.5">
      <c r="A97" s="12"/>
      <c r="B97" s="32" t="s">
        <v>61</v>
      </c>
      <c r="C97" s="13">
        <v>16</v>
      </c>
      <c r="D97" s="14" t="s">
        <v>22</v>
      </c>
      <c r="E97" s="15" t="s">
        <v>23</v>
      </c>
      <c r="F97" s="39">
        <f>F80</f>
        <v>0</v>
      </c>
      <c r="G97" s="15" t="s">
        <v>39</v>
      </c>
      <c r="H97" s="15" t="s">
        <v>23</v>
      </c>
      <c r="I97" s="9">
        <v>4</v>
      </c>
      <c r="J97" s="15" t="s">
        <v>25</v>
      </c>
      <c r="K97" s="15"/>
      <c r="L97" s="15"/>
      <c r="M97" s="15"/>
      <c r="N97" s="15">
        <f>C97*F97*I97</f>
        <v>0</v>
      </c>
      <c r="O97" s="16" t="s">
        <v>40</v>
      </c>
      <c r="P97" s="15">
        <v>25000</v>
      </c>
      <c r="Q97" s="17">
        <f>P97*N97</f>
        <v>0</v>
      </c>
      <c r="R97" s="17"/>
    </row>
    <row r="98" spans="1:19" s="1" customFormat="1" ht="16.5">
      <c r="A98" s="12"/>
      <c r="B98" s="31" t="s">
        <v>80</v>
      </c>
      <c r="C98" s="13">
        <v>16</v>
      </c>
      <c r="D98" s="14" t="s">
        <v>22</v>
      </c>
      <c r="E98" s="15" t="s">
        <v>23</v>
      </c>
      <c r="F98" s="39">
        <v>20</v>
      </c>
      <c r="G98" s="15" t="s">
        <v>39</v>
      </c>
      <c r="H98" s="15" t="s">
        <v>23</v>
      </c>
      <c r="I98" s="9">
        <v>4</v>
      </c>
      <c r="J98" s="15" t="s">
        <v>25</v>
      </c>
      <c r="K98" s="15"/>
      <c r="L98" s="15"/>
      <c r="M98" s="15"/>
      <c r="N98" s="15">
        <f>C98*F98*I98</f>
        <v>1280</v>
      </c>
      <c r="O98" s="16" t="s">
        <v>40</v>
      </c>
      <c r="P98" s="15">
        <v>25000</v>
      </c>
      <c r="Q98" s="17">
        <f>P98*N98</f>
        <v>32000000</v>
      </c>
      <c r="R98" s="17">
        <f>Q98/4</f>
        <v>8000000</v>
      </c>
      <c r="S98" s="55">
        <f>R98/16</f>
        <v>500000</v>
      </c>
    </row>
    <row r="99" spans="1:19" s="1" customFormat="1" ht="16.5">
      <c r="A99" s="12"/>
      <c r="B99" s="53" t="s">
        <v>81</v>
      </c>
      <c r="C99" s="13">
        <v>1</v>
      </c>
      <c r="D99" s="14" t="s">
        <v>22</v>
      </c>
      <c r="E99" s="15" t="s">
        <v>23</v>
      </c>
      <c r="F99" s="39">
        <v>20</v>
      </c>
      <c r="G99" s="15" t="s">
        <v>39</v>
      </c>
      <c r="H99" s="15" t="s">
        <v>23</v>
      </c>
      <c r="I99" s="9">
        <v>4</v>
      </c>
      <c r="J99" s="15" t="s">
        <v>25</v>
      </c>
      <c r="K99" s="15"/>
      <c r="L99" s="15"/>
      <c r="M99" s="15"/>
      <c r="N99" s="15">
        <f>C99*F99*I99</f>
        <v>80</v>
      </c>
      <c r="O99" s="16" t="s">
        <v>40</v>
      </c>
      <c r="P99" s="15">
        <v>25000</v>
      </c>
      <c r="Q99" s="17">
        <f>P99*N99</f>
        <v>2000000</v>
      </c>
      <c r="R99" s="17"/>
    </row>
    <row r="100" spans="1:19" s="91" customFormat="1" ht="16.5">
      <c r="A100" s="82"/>
      <c r="B100" s="89"/>
      <c r="C100" s="83"/>
      <c r="D100" s="84"/>
      <c r="E100" s="85"/>
      <c r="F100" s="90"/>
      <c r="G100" s="85"/>
      <c r="H100" s="85"/>
      <c r="I100" s="86"/>
      <c r="J100" s="85"/>
      <c r="K100" s="85"/>
      <c r="L100" s="85"/>
      <c r="M100" s="85"/>
      <c r="N100" s="85"/>
      <c r="O100" s="87"/>
      <c r="P100" s="85"/>
      <c r="Q100" s="88"/>
      <c r="R100" s="88"/>
    </row>
    <row r="101" spans="1:19">
      <c r="B101" s="54" t="s">
        <v>118</v>
      </c>
      <c r="Q101" s="74">
        <f>Q102+Q109+Q126</f>
        <v>45278000</v>
      </c>
      <c r="S101" s="103">
        <f>Q101/16</f>
        <v>2829875</v>
      </c>
    </row>
    <row r="102" spans="1:19">
      <c r="A102" s="56" t="s">
        <v>89</v>
      </c>
      <c r="B102" s="57" t="s">
        <v>90</v>
      </c>
      <c r="N102" s="58"/>
      <c r="P102" s="58"/>
      <c r="Q102" s="59">
        <f>Q103</f>
        <v>25000000</v>
      </c>
      <c r="R102" s="58"/>
      <c r="S102" s="58"/>
    </row>
    <row r="103" spans="1:19">
      <c r="A103" s="60" t="s">
        <v>18</v>
      </c>
      <c r="B103" s="57" t="s">
        <v>91</v>
      </c>
      <c r="N103" s="58"/>
      <c r="P103" s="58"/>
      <c r="Q103" s="61">
        <f>SUM(Q105:Q108)</f>
        <v>25000000</v>
      </c>
      <c r="R103" s="62"/>
      <c r="S103" s="60" t="s">
        <v>92</v>
      </c>
    </row>
    <row r="104" spans="1:19">
      <c r="A104" s="58"/>
      <c r="B104" s="57" t="s">
        <v>93</v>
      </c>
      <c r="N104" s="58"/>
      <c r="P104" s="58"/>
      <c r="Q104" s="58"/>
      <c r="R104" s="58"/>
      <c r="S104" s="58"/>
    </row>
    <row r="105" spans="1:19">
      <c r="A105" s="58"/>
      <c r="B105" s="57" t="s">
        <v>94</v>
      </c>
      <c r="C105" s="13">
        <v>16</v>
      </c>
      <c r="D105" s="14" t="s">
        <v>22</v>
      </c>
      <c r="E105" s="15" t="s">
        <v>23</v>
      </c>
      <c r="F105" s="38">
        <v>1</v>
      </c>
      <c r="G105" s="15" t="s">
        <v>24</v>
      </c>
      <c r="H105" s="15" t="s">
        <v>23</v>
      </c>
      <c r="I105" s="9">
        <v>1</v>
      </c>
      <c r="J105" s="15" t="s">
        <v>25</v>
      </c>
      <c r="K105" s="15"/>
      <c r="L105" s="15"/>
      <c r="M105" s="15"/>
      <c r="N105" s="15">
        <f>C105*F105*I105</f>
        <v>16</v>
      </c>
      <c r="P105" s="64">
        <v>325000</v>
      </c>
      <c r="Q105" s="61">
        <f>N105*P105</f>
        <v>5200000</v>
      </c>
      <c r="R105" s="58"/>
      <c r="S105" s="60"/>
    </row>
    <row r="106" spans="1:19">
      <c r="A106" s="58"/>
      <c r="B106" s="57" t="s">
        <v>95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225000</v>
      </c>
      <c r="Q106" s="61">
        <f t="shared" ref="Q106:Q116" si="6">N106*P106</f>
        <v>3600000</v>
      </c>
      <c r="R106" s="58"/>
      <c r="S106" s="60"/>
    </row>
    <row r="107" spans="1:19">
      <c r="A107" s="58"/>
      <c r="B107" s="57" t="s">
        <v>96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28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>C107*F107*I107</f>
        <v>16</v>
      </c>
      <c r="P107" s="64">
        <v>200000</v>
      </c>
      <c r="Q107" s="61">
        <f t="shared" si="6"/>
        <v>3200000</v>
      </c>
      <c r="R107" s="58"/>
      <c r="S107" s="60"/>
    </row>
    <row r="108" spans="1:19">
      <c r="A108" s="58"/>
      <c r="B108" s="57" t="s">
        <v>97</v>
      </c>
      <c r="N108" s="63">
        <v>1</v>
      </c>
      <c r="P108" s="64">
        <v>13000000</v>
      </c>
      <c r="Q108" s="61">
        <f t="shared" si="6"/>
        <v>13000000</v>
      </c>
      <c r="R108" s="58"/>
      <c r="S108" s="60"/>
    </row>
    <row r="109" spans="1:19">
      <c r="A109" s="56" t="s">
        <v>98</v>
      </c>
      <c r="B109" s="57" t="s">
        <v>99</v>
      </c>
      <c r="N109" s="58"/>
      <c r="P109" s="58"/>
      <c r="Q109" s="61">
        <f>Q110+Q114+Q117+Q120+Q123</f>
        <v>19978000</v>
      </c>
      <c r="R109" s="58"/>
      <c r="S109" s="58"/>
    </row>
    <row r="110" spans="1:19" s="92" customFormat="1">
      <c r="A110" s="60" t="s">
        <v>18</v>
      </c>
      <c r="B110" s="57" t="s">
        <v>91</v>
      </c>
      <c r="F110" s="93"/>
      <c r="N110" s="58"/>
      <c r="P110" s="58"/>
      <c r="Q110" s="61">
        <f>SUM(Q111:Q113)</f>
        <v>11600000</v>
      </c>
      <c r="R110" s="62"/>
      <c r="S110" s="60" t="s">
        <v>92</v>
      </c>
    </row>
    <row r="111" spans="1:19" s="92" customFormat="1">
      <c r="A111" s="58"/>
      <c r="B111" s="57" t="s">
        <v>93</v>
      </c>
      <c r="F111" s="93"/>
      <c r="N111" s="58"/>
      <c r="P111" s="58"/>
      <c r="Q111" s="58"/>
      <c r="R111" s="58"/>
      <c r="S111" s="58"/>
    </row>
    <row r="112" spans="1:19" s="92" customFormat="1">
      <c r="A112" s="58"/>
      <c r="B112" s="57" t="s">
        <v>100</v>
      </c>
      <c r="C112" s="13">
        <v>16</v>
      </c>
      <c r="D112" s="14" t="s">
        <v>22</v>
      </c>
      <c r="E112" s="15" t="s">
        <v>23</v>
      </c>
      <c r="F112" s="38">
        <v>20</v>
      </c>
      <c r="G112" s="15" t="s">
        <v>114</v>
      </c>
      <c r="H112" s="15" t="s">
        <v>23</v>
      </c>
      <c r="I112" s="9">
        <v>1</v>
      </c>
      <c r="J112" s="15" t="s">
        <v>25</v>
      </c>
      <c r="K112" s="15"/>
      <c r="L112" s="15"/>
      <c r="M112" s="15"/>
      <c r="N112" s="15">
        <f>C112*F112*I112</f>
        <v>320</v>
      </c>
      <c r="P112" s="64">
        <v>35000</v>
      </c>
      <c r="Q112" s="61">
        <f t="shared" si="6"/>
        <v>11200000</v>
      </c>
      <c r="R112" s="58"/>
      <c r="S112" s="60"/>
    </row>
    <row r="113" spans="1:19" s="92" customFormat="1">
      <c r="A113" s="58"/>
      <c r="B113" s="57" t="s">
        <v>101</v>
      </c>
      <c r="C113" s="13">
        <v>16</v>
      </c>
      <c r="D113" s="14" t="s">
        <v>22</v>
      </c>
      <c r="E113" s="15" t="s">
        <v>23</v>
      </c>
      <c r="F113" s="38">
        <v>1</v>
      </c>
      <c r="G113" s="15" t="s">
        <v>43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>C113*F113*I113</f>
        <v>16</v>
      </c>
      <c r="P113" s="64">
        <v>25000</v>
      </c>
      <c r="Q113" s="61">
        <f t="shared" si="6"/>
        <v>400000</v>
      </c>
      <c r="R113" s="58"/>
      <c r="S113" s="60"/>
    </row>
    <row r="114" spans="1:19" s="92" customFormat="1">
      <c r="A114" s="60" t="s">
        <v>102</v>
      </c>
      <c r="B114" s="57" t="s">
        <v>103</v>
      </c>
      <c r="F114" s="93"/>
      <c r="N114" s="58"/>
      <c r="P114" s="58"/>
      <c r="Q114" s="61">
        <f>Q116</f>
        <v>900000</v>
      </c>
      <c r="R114" s="62"/>
      <c r="S114" s="60" t="s">
        <v>92</v>
      </c>
    </row>
    <row r="115" spans="1:19" s="92" customFormat="1">
      <c r="A115" s="58"/>
      <c r="B115" s="57" t="s">
        <v>93</v>
      </c>
      <c r="F115" s="93"/>
      <c r="N115" s="58"/>
      <c r="P115" s="58"/>
      <c r="Q115" s="58"/>
      <c r="R115" s="58"/>
      <c r="S115" s="58"/>
    </row>
    <row r="116" spans="1:19" s="92" customFormat="1">
      <c r="A116" s="58"/>
      <c r="B116" s="57" t="s">
        <v>104</v>
      </c>
      <c r="C116" s="13">
        <v>3</v>
      </c>
      <c r="D116" s="14" t="s">
        <v>22</v>
      </c>
      <c r="E116" s="15" t="s">
        <v>23</v>
      </c>
      <c r="F116" s="38">
        <v>1</v>
      </c>
      <c r="G116" s="15" t="s">
        <v>43</v>
      </c>
      <c r="H116" s="15" t="s">
        <v>23</v>
      </c>
      <c r="I116" s="9">
        <v>1</v>
      </c>
      <c r="J116" s="15" t="s">
        <v>25</v>
      </c>
      <c r="K116" s="15"/>
      <c r="L116" s="15"/>
      <c r="M116" s="15"/>
      <c r="N116" s="15">
        <f>C116*F116*I116</f>
        <v>3</v>
      </c>
      <c r="P116" s="64">
        <v>300000</v>
      </c>
      <c r="Q116" s="61">
        <f t="shared" si="6"/>
        <v>900000</v>
      </c>
      <c r="R116" s="58"/>
      <c r="S116" s="60"/>
    </row>
    <row r="117" spans="1:19" s="92" customFormat="1">
      <c r="A117" s="60" t="s">
        <v>46</v>
      </c>
      <c r="B117" s="57" t="s">
        <v>105</v>
      </c>
      <c r="F117" s="93"/>
      <c r="N117" s="58"/>
      <c r="P117" s="58"/>
      <c r="Q117" s="61">
        <f>Q119</f>
        <v>1000000</v>
      </c>
      <c r="R117" s="62"/>
      <c r="S117" s="60" t="s">
        <v>92</v>
      </c>
    </row>
    <row r="118" spans="1:19" s="92" customFormat="1">
      <c r="A118" s="58"/>
      <c r="B118" s="57" t="s">
        <v>93</v>
      </c>
      <c r="F118" s="93"/>
      <c r="N118" s="58"/>
      <c r="P118" s="58"/>
      <c r="Q118" s="58"/>
      <c r="R118" s="58"/>
      <c r="S118" s="58"/>
    </row>
    <row r="119" spans="1:19" s="92" customFormat="1">
      <c r="A119" s="58"/>
      <c r="B119" s="57" t="s">
        <v>106</v>
      </c>
      <c r="C119" s="13">
        <v>1</v>
      </c>
      <c r="D119" s="14" t="s">
        <v>22</v>
      </c>
      <c r="E119" s="15" t="s">
        <v>23</v>
      </c>
      <c r="F119" s="38">
        <v>20</v>
      </c>
      <c r="G119" s="15" t="s">
        <v>114</v>
      </c>
      <c r="H119" s="15" t="s">
        <v>23</v>
      </c>
      <c r="I119" s="9">
        <v>1</v>
      </c>
      <c r="J119" s="15" t="s">
        <v>25</v>
      </c>
      <c r="K119" s="15"/>
      <c r="L119" s="15"/>
      <c r="M119" s="15"/>
      <c r="N119" s="15">
        <f>C119*F119*I119</f>
        <v>20</v>
      </c>
      <c r="P119" s="64">
        <v>50000</v>
      </c>
      <c r="Q119" s="61">
        <f>N119*P119</f>
        <v>1000000</v>
      </c>
      <c r="R119" s="58"/>
      <c r="S119" s="60"/>
    </row>
    <row r="120" spans="1:19" s="92" customFormat="1">
      <c r="A120" s="60" t="s">
        <v>107</v>
      </c>
      <c r="B120" s="57" t="s">
        <v>108</v>
      </c>
      <c r="F120" s="93"/>
      <c r="N120" s="58"/>
      <c r="P120" s="58"/>
      <c r="Q120" s="61">
        <f>Q122</f>
        <v>1678000</v>
      </c>
      <c r="R120" s="62"/>
      <c r="S120" s="60" t="s">
        <v>92</v>
      </c>
    </row>
    <row r="121" spans="1:19" s="92" customFormat="1">
      <c r="A121" s="58"/>
      <c r="B121" s="57" t="s">
        <v>93</v>
      </c>
      <c r="F121" s="93"/>
      <c r="N121" s="58"/>
      <c r="P121" s="58"/>
      <c r="Q121" s="58"/>
      <c r="R121" s="58"/>
      <c r="S121" s="58"/>
    </row>
    <row r="122" spans="1:19" s="92" customFormat="1">
      <c r="A122" s="58"/>
      <c r="B122" s="57" t="s">
        <v>109</v>
      </c>
      <c r="C122" s="13">
        <v>2</v>
      </c>
      <c r="D122" s="14" t="s">
        <v>115</v>
      </c>
      <c r="E122" s="15" t="s">
        <v>23</v>
      </c>
      <c r="F122" s="38">
        <v>1</v>
      </c>
      <c r="G122" s="15" t="s">
        <v>25</v>
      </c>
      <c r="H122" s="15" t="s">
        <v>23</v>
      </c>
      <c r="I122" s="9">
        <v>1</v>
      </c>
      <c r="J122" s="15" t="s">
        <v>25</v>
      </c>
      <c r="K122" s="15"/>
      <c r="L122" s="15"/>
      <c r="M122" s="15"/>
      <c r="N122" s="15">
        <f>C122*F122*I122</f>
        <v>2</v>
      </c>
      <c r="P122" s="64">
        <v>839000</v>
      </c>
      <c r="Q122" s="61">
        <f>N122*P122</f>
        <v>1678000</v>
      </c>
      <c r="R122" s="58"/>
      <c r="S122" s="60"/>
    </row>
    <row r="123" spans="1:19" s="92" customFormat="1">
      <c r="A123" s="60" t="s">
        <v>59</v>
      </c>
      <c r="B123" s="57" t="s">
        <v>110</v>
      </c>
      <c r="F123" s="93"/>
      <c r="N123" s="58"/>
      <c r="P123" s="58"/>
      <c r="Q123" s="61">
        <f>Q125</f>
        <v>4800000</v>
      </c>
      <c r="R123" s="62"/>
      <c r="S123" s="60" t="s">
        <v>92</v>
      </c>
    </row>
    <row r="124" spans="1:19" s="92" customFormat="1">
      <c r="A124" s="58"/>
      <c r="B124" s="57" t="s">
        <v>93</v>
      </c>
      <c r="F124" s="93"/>
      <c r="N124" s="58"/>
      <c r="P124" s="58"/>
      <c r="Q124" s="58"/>
      <c r="R124" s="58"/>
      <c r="S124" s="58"/>
    </row>
    <row r="125" spans="1:19" s="92" customFormat="1">
      <c r="A125" s="58"/>
      <c r="B125" s="57" t="s">
        <v>111</v>
      </c>
      <c r="C125" s="13">
        <v>16</v>
      </c>
      <c r="D125" s="14" t="s">
        <v>22</v>
      </c>
      <c r="E125" s="15" t="s">
        <v>23</v>
      </c>
      <c r="F125" s="38">
        <v>1</v>
      </c>
      <c r="G125" s="15" t="s">
        <v>43</v>
      </c>
      <c r="H125" s="15" t="s">
        <v>23</v>
      </c>
      <c r="I125" s="9">
        <v>1</v>
      </c>
      <c r="J125" s="15" t="s">
        <v>25</v>
      </c>
      <c r="K125" s="15"/>
      <c r="L125" s="15"/>
      <c r="M125" s="15"/>
      <c r="N125" s="15">
        <f>C125*F125*I125</f>
        <v>16</v>
      </c>
      <c r="P125" s="64">
        <v>300000</v>
      </c>
      <c r="Q125" s="61">
        <f>N125*P125</f>
        <v>4800000</v>
      </c>
      <c r="R125" s="58"/>
      <c r="S125" s="60"/>
    </row>
    <row r="126" spans="1:19" s="92" customFormat="1">
      <c r="A126" s="56"/>
      <c r="B126" s="57" t="s">
        <v>112</v>
      </c>
      <c r="F126" s="93"/>
      <c r="N126" s="58"/>
      <c r="P126" s="58"/>
      <c r="Q126" s="59">
        <f>Q127</f>
        <v>300000</v>
      </c>
      <c r="R126" s="58"/>
      <c r="S126" s="58"/>
    </row>
    <row r="127" spans="1:19" s="92" customFormat="1">
      <c r="A127" s="60" t="s">
        <v>18</v>
      </c>
      <c r="B127" s="57" t="s">
        <v>91</v>
      </c>
      <c r="F127" s="93"/>
      <c r="N127" s="58"/>
      <c r="P127" s="58"/>
      <c r="Q127" s="61">
        <f>Q129</f>
        <v>300000</v>
      </c>
      <c r="R127" s="62"/>
      <c r="S127" s="60" t="s">
        <v>92</v>
      </c>
    </row>
    <row r="128" spans="1:19" s="92" customFormat="1">
      <c r="A128" s="58"/>
      <c r="B128" s="57" t="s">
        <v>93</v>
      </c>
      <c r="F128" s="93"/>
      <c r="N128" s="58"/>
      <c r="P128" s="58"/>
      <c r="Q128" s="58"/>
      <c r="R128" s="58"/>
      <c r="S128" s="58"/>
    </row>
    <row r="129" spans="1:19" s="92" customFormat="1">
      <c r="A129" s="58"/>
      <c r="B129" s="57" t="s">
        <v>113</v>
      </c>
      <c r="C129" s="13">
        <v>1</v>
      </c>
      <c r="D129" s="14" t="s">
        <v>116</v>
      </c>
      <c r="E129" s="15" t="s">
        <v>23</v>
      </c>
      <c r="F129" s="38">
        <v>1</v>
      </c>
      <c r="G129" s="15" t="s">
        <v>117</v>
      </c>
      <c r="H129" s="15" t="s">
        <v>23</v>
      </c>
      <c r="I129" s="9">
        <v>1</v>
      </c>
      <c r="J129" s="15" t="s">
        <v>25</v>
      </c>
      <c r="K129" s="15"/>
      <c r="L129" s="15"/>
      <c r="M129" s="15"/>
      <c r="N129" s="15">
        <f>C129*F129*I129</f>
        <v>1</v>
      </c>
      <c r="P129" s="64">
        <v>300000</v>
      </c>
      <c r="Q129" s="61">
        <f>N129*P129</f>
        <v>300000</v>
      </c>
      <c r="R129" s="58"/>
      <c r="S129" s="60"/>
    </row>
  </sheetData>
  <mergeCells count="9">
    <mergeCell ref="C3:M3"/>
    <mergeCell ref="R61:R62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28"/>
  <sheetViews>
    <sheetView workbookViewId="0">
      <selection activeCell="A7" sqref="A7:J70"/>
    </sheetView>
  </sheetViews>
  <sheetFormatPr defaultRowHeight="15"/>
  <cols>
    <col min="1" max="1" width="11.28515625" bestFit="1" customWidth="1"/>
    <col min="2" max="2" width="64.85546875" style="54" customWidth="1"/>
    <col min="3" max="3" width="9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9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9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9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9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9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9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9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9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9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9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9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9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9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9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9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9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9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9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9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9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9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9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9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9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9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9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9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9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9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9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9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9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9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9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9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9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9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9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9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9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9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9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9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9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9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9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9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9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9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9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9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9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9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9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9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9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9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9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9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9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9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9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9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166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Q8+Q37+Q67</f>
        <v>426255000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Q9+Q25+Q28+Q33</f>
        <v>233100000</v>
      </c>
      <c r="R8" s="9">
        <f>Q8/16</f>
        <v>14568750</v>
      </c>
      <c r="S8" s="36">
        <f>Q8/4</f>
        <v>58275000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SUM(Q11:Q24)</f>
        <v>160740000</v>
      </c>
      <c r="R9" s="15"/>
      <c r="S9" s="36">
        <f>S8/16</f>
        <v>3642187.5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3</v>
      </c>
      <c r="J11" s="15" t="s">
        <v>25</v>
      </c>
      <c r="K11" s="15"/>
      <c r="L11" s="15"/>
      <c r="M11" s="15"/>
      <c r="N11" s="15">
        <f t="shared" ref="N11:N16" si="0">C11*F11*I11</f>
        <v>48</v>
      </c>
      <c r="O11" s="16" t="s">
        <v>26</v>
      </c>
      <c r="P11" s="15">
        <v>200000</v>
      </c>
      <c r="Q11" s="17">
        <f t="shared" ref="Q11:Q19" si="1">P11*N11</f>
        <v>9600000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3</v>
      </c>
      <c r="J12" s="15" t="s">
        <v>25</v>
      </c>
      <c r="K12" s="15"/>
      <c r="L12" s="15"/>
      <c r="M12" s="15"/>
      <c r="N12" s="15">
        <f t="shared" si="0"/>
        <v>48</v>
      </c>
      <c r="O12" s="16" t="s">
        <v>28</v>
      </c>
      <c r="P12" s="15">
        <v>250000</v>
      </c>
      <c r="Q12" s="17">
        <f t="shared" si="1"/>
        <v>12000000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3</v>
      </c>
      <c r="J13" s="15" t="s">
        <v>25</v>
      </c>
      <c r="K13" s="15"/>
      <c r="L13" s="15"/>
      <c r="M13" s="15"/>
      <c r="N13" s="15">
        <f t="shared" si="0"/>
        <v>48</v>
      </c>
      <c r="O13" s="16" t="s">
        <v>30</v>
      </c>
      <c r="P13" s="15">
        <v>250000</v>
      </c>
      <c r="Q13" s="17">
        <f t="shared" si="1"/>
        <v>12000000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3</v>
      </c>
      <c r="J14" s="15" t="s">
        <v>25</v>
      </c>
      <c r="K14" s="15"/>
      <c r="L14" s="15"/>
      <c r="M14" s="15"/>
      <c r="N14" s="15">
        <f t="shared" si="0"/>
        <v>48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3</v>
      </c>
      <c r="J15" s="15" t="s">
        <v>25</v>
      </c>
      <c r="K15" s="15"/>
      <c r="L15" s="15"/>
      <c r="M15" s="15"/>
      <c r="N15" s="15">
        <f t="shared" si="0"/>
        <v>48</v>
      </c>
      <c r="O15" s="16" t="s">
        <v>32</v>
      </c>
      <c r="P15" s="15">
        <v>350000</v>
      </c>
      <c r="Q15" s="17">
        <f t="shared" si="1"/>
        <v>16800000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3</v>
      </c>
      <c r="J16" s="15" t="s">
        <v>25</v>
      </c>
      <c r="K16" s="15"/>
      <c r="L16" s="15"/>
      <c r="M16" s="15"/>
      <c r="N16" s="15">
        <f t="shared" si="0"/>
        <v>48</v>
      </c>
      <c r="O16" s="16" t="s">
        <v>26</v>
      </c>
      <c r="P16" s="15">
        <v>300000</v>
      </c>
      <c r="Q16" s="17">
        <f t="shared" si="1"/>
        <v>14400000</v>
      </c>
      <c r="R16" s="17"/>
    </row>
    <row r="17" spans="1:18" s="34" customFormat="1" ht="16.5">
      <c r="A17" s="12"/>
      <c r="B17" s="18" t="s">
        <v>167</v>
      </c>
      <c r="C17" s="19">
        <v>3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3</v>
      </c>
      <c r="O17" s="16" t="s">
        <v>25</v>
      </c>
      <c r="P17" s="20">
        <v>15000000</v>
      </c>
      <c r="Q17" s="17">
        <f t="shared" si="1"/>
        <v>45000000</v>
      </c>
      <c r="R17" s="17" t="s">
        <v>36</v>
      </c>
    </row>
    <row r="18" spans="1:18" s="34" customFormat="1" ht="16.5">
      <c r="A18" s="12"/>
      <c r="B18" s="18" t="s">
        <v>35</v>
      </c>
      <c r="C18" s="19"/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0</v>
      </c>
      <c r="O18" s="16" t="s">
        <v>25</v>
      </c>
      <c r="P18" s="20">
        <v>0</v>
      </c>
      <c r="Q18" s="17">
        <f t="shared" si="1"/>
        <v>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168</v>
      </c>
      <c r="C21" s="13">
        <v>16</v>
      </c>
      <c r="D21" s="14" t="s">
        <v>22</v>
      </c>
      <c r="E21" s="15" t="s">
        <v>23</v>
      </c>
      <c r="F21" s="39">
        <v>25</v>
      </c>
      <c r="G21" s="15" t="s">
        <v>39</v>
      </c>
      <c r="H21" s="15" t="s">
        <v>23</v>
      </c>
      <c r="I21" s="9">
        <v>3</v>
      </c>
      <c r="J21" s="15" t="s">
        <v>25</v>
      </c>
      <c r="K21" s="15"/>
      <c r="L21" s="15"/>
      <c r="M21" s="15"/>
      <c r="N21" s="15">
        <f>C21*F21*I21</f>
        <v>1200</v>
      </c>
      <c r="O21" s="16" t="s">
        <v>40</v>
      </c>
      <c r="P21" s="15">
        <v>40000</v>
      </c>
      <c r="Q21" s="17">
        <f>P21*N21</f>
        <v>48000000</v>
      </c>
      <c r="R21" s="17" t="s">
        <v>41</v>
      </c>
    </row>
    <row r="22" spans="1:18" s="34" customFormat="1" ht="16.5">
      <c r="A22" s="12"/>
      <c r="B22" s="18" t="s">
        <v>42</v>
      </c>
      <c r="C22" s="13">
        <v>16</v>
      </c>
      <c r="D22" s="14" t="s">
        <v>22</v>
      </c>
      <c r="E22" s="15" t="s">
        <v>23</v>
      </c>
      <c r="F22" s="38">
        <v>1</v>
      </c>
      <c r="G22" s="15" t="s">
        <v>43</v>
      </c>
      <c r="H22" s="15" t="s">
        <v>23</v>
      </c>
      <c r="I22" s="9">
        <v>3</v>
      </c>
      <c r="J22" s="15" t="s">
        <v>25</v>
      </c>
      <c r="K22" s="15"/>
      <c r="L22" s="15"/>
      <c r="M22" s="15"/>
      <c r="N22" s="15">
        <f>C22*F22*I22</f>
        <v>48</v>
      </c>
      <c r="O22" s="16" t="s">
        <v>43</v>
      </c>
      <c r="P22" s="15">
        <v>30000</v>
      </c>
      <c r="Q22" s="17">
        <f>P22*N22</f>
        <v>1440000</v>
      </c>
      <c r="R22" s="17"/>
    </row>
    <row r="23" spans="1:18" s="34" customFormat="1" ht="16.5">
      <c r="A23" s="12"/>
      <c r="B23" s="18" t="s">
        <v>44</v>
      </c>
      <c r="C23" s="13"/>
      <c r="D23" s="14"/>
      <c r="E23" s="15"/>
      <c r="F23" s="38"/>
      <c r="G23" s="15"/>
      <c r="H23" s="15"/>
      <c r="I23" s="9"/>
      <c r="J23" s="15"/>
      <c r="K23" s="15"/>
      <c r="L23" s="15"/>
      <c r="M23" s="15"/>
      <c r="N23" s="15"/>
      <c r="O23" s="16"/>
      <c r="P23" s="15"/>
      <c r="Q23" s="15"/>
      <c r="R23" s="15"/>
    </row>
    <row r="24" spans="1:18" s="34" customFormat="1" ht="16.5">
      <c r="A24" s="12"/>
      <c r="B24" s="18" t="s">
        <v>45</v>
      </c>
      <c r="C24" s="13">
        <v>3</v>
      </c>
      <c r="D24" s="14" t="s">
        <v>25</v>
      </c>
      <c r="E24" s="15"/>
      <c r="F24" s="38"/>
      <c r="G24" s="15"/>
      <c r="H24" s="15"/>
      <c r="I24" s="9"/>
      <c r="J24" s="15"/>
      <c r="K24" s="15"/>
      <c r="L24" s="15"/>
      <c r="M24" s="15"/>
      <c r="N24" s="13">
        <f>C24</f>
        <v>3</v>
      </c>
      <c r="O24" s="16" t="s">
        <v>25</v>
      </c>
      <c r="P24" s="15">
        <v>500000</v>
      </c>
      <c r="Q24" s="17">
        <f>P24*N24</f>
        <v>1500000</v>
      </c>
      <c r="R24" s="17"/>
    </row>
    <row r="25" spans="1:18" s="34" customFormat="1" ht="16.5">
      <c r="A25" s="12" t="s">
        <v>46</v>
      </c>
      <c r="B25" s="18" t="s">
        <v>47</v>
      </c>
      <c r="C25" s="13"/>
      <c r="D25" s="14"/>
      <c r="E25" s="15"/>
      <c r="F25" s="38"/>
      <c r="G25" s="15"/>
      <c r="H25" s="15"/>
      <c r="I25" s="9"/>
      <c r="J25" s="15"/>
      <c r="K25" s="15"/>
      <c r="L25" s="15"/>
      <c r="M25" s="15"/>
      <c r="N25" s="15"/>
      <c r="O25" s="16"/>
      <c r="P25" s="15"/>
      <c r="Q25" s="15">
        <f>SUM(Q26)</f>
        <v>960000</v>
      </c>
      <c r="R25" s="15"/>
    </row>
    <row r="26" spans="1:18" s="34" customFormat="1" ht="14.25" customHeight="1">
      <c r="A26" s="12"/>
      <c r="B26" s="31" t="s">
        <v>48</v>
      </c>
      <c r="C26" s="13">
        <v>16</v>
      </c>
      <c r="D26" s="14" t="s">
        <v>22</v>
      </c>
      <c r="E26" s="15" t="s">
        <v>23</v>
      </c>
      <c r="F26" s="38">
        <v>3</v>
      </c>
      <c r="G26" s="15" t="s">
        <v>25</v>
      </c>
      <c r="H26" s="15" t="s">
        <v>23</v>
      </c>
      <c r="I26" s="9"/>
      <c r="J26" s="15" t="s">
        <v>25</v>
      </c>
      <c r="K26" s="15"/>
      <c r="L26" s="15"/>
      <c r="M26" s="15"/>
      <c r="N26" s="15">
        <f>C26*F26</f>
        <v>48</v>
      </c>
      <c r="O26" s="16" t="s">
        <v>26</v>
      </c>
      <c r="P26" s="15">
        <v>20000</v>
      </c>
      <c r="Q26" s="17">
        <f>P26*N26</f>
        <v>960000</v>
      </c>
      <c r="R26" s="15" t="s">
        <v>49</v>
      </c>
    </row>
    <row r="27" spans="1:18" s="34" customFormat="1" ht="16.5">
      <c r="A27" s="12"/>
      <c r="B27" s="32" t="s">
        <v>50</v>
      </c>
      <c r="C27" s="13">
        <v>16</v>
      </c>
      <c r="D27" s="14" t="s">
        <v>22</v>
      </c>
      <c r="E27" s="15" t="s">
        <v>23</v>
      </c>
      <c r="F27" s="38">
        <v>3</v>
      </c>
      <c r="G27" s="15" t="s">
        <v>51</v>
      </c>
      <c r="H27" s="15" t="s">
        <v>23</v>
      </c>
      <c r="I27" s="9">
        <v>1</v>
      </c>
      <c r="J27" s="15" t="s">
        <v>25</v>
      </c>
      <c r="K27" s="15"/>
      <c r="L27" s="15"/>
      <c r="M27" s="15"/>
      <c r="N27" s="15">
        <f>C27*F27</f>
        <v>48</v>
      </c>
      <c r="O27" s="16" t="s">
        <v>26</v>
      </c>
      <c r="P27" s="15"/>
      <c r="Q27" s="17">
        <f>P27*N27</f>
        <v>0</v>
      </c>
      <c r="R27" s="17"/>
    </row>
    <row r="28" spans="1:18" s="34" customFormat="1" ht="12.6" customHeight="1">
      <c r="A28" s="12" t="s">
        <v>52</v>
      </c>
      <c r="B28" s="18" t="s">
        <v>53</v>
      </c>
      <c r="C28" s="13"/>
      <c r="D28" s="14"/>
      <c r="E28" s="15"/>
      <c r="F28" s="38"/>
      <c r="G28" s="15"/>
      <c r="H28" s="15"/>
      <c r="I28" s="9"/>
      <c r="J28" s="15"/>
      <c r="K28" s="15"/>
      <c r="L28" s="15"/>
      <c r="M28" s="15"/>
      <c r="N28" s="15"/>
      <c r="O28" s="16"/>
      <c r="P28" s="15"/>
      <c r="Q28" s="15">
        <f>SUM(Q29:Q31)</f>
        <v>41400000</v>
      </c>
      <c r="R28" s="15"/>
    </row>
    <row r="29" spans="1:18" s="34" customFormat="1" ht="16.5">
      <c r="A29" s="12"/>
      <c r="B29" s="18" t="s">
        <v>54</v>
      </c>
      <c r="C29" s="13">
        <v>20</v>
      </c>
      <c r="D29" s="14" t="s">
        <v>55</v>
      </c>
      <c r="E29" s="15" t="s">
        <v>23</v>
      </c>
      <c r="F29" s="38">
        <v>3</v>
      </c>
      <c r="G29" s="15" t="s">
        <v>25</v>
      </c>
      <c r="H29" s="15"/>
      <c r="I29" s="9"/>
      <c r="J29" s="15"/>
      <c r="K29" s="15"/>
      <c r="L29" s="15"/>
      <c r="M29" s="15"/>
      <c r="N29" s="15">
        <f>C29*F29</f>
        <v>60</v>
      </c>
      <c r="O29" s="16" t="s">
        <v>55</v>
      </c>
      <c r="P29" s="15">
        <v>100000</v>
      </c>
      <c r="Q29" s="17">
        <f>P29*N29</f>
        <v>6000000</v>
      </c>
      <c r="R29" s="17"/>
    </row>
    <row r="30" spans="1:18" s="34" customFormat="1" ht="16.5">
      <c r="A30" s="12"/>
      <c r="B30" s="18" t="s">
        <v>56</v>
      </c>
      <c r="C30" s="13">
        <v>20</v>
      </c>
      <c r="D30" s="14" t="s">
        <v>55</v>
      </c>
      <c r="E30" s="15" t="s">
        <v>23</v>
      </c>
      <c r="F30" s="38">
        <v>3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60</v>
      </c>
      <c r="O30" s="16" t="s">
        <v>55</v>
      </c>
      <c r="P30" s="15">
        <v>100000</v>
      </c>
      <c r="Q30" s="17">
        <f>P30*N30</f>
        <v>6000000</v>
      </c>
      <c r="R30" s="17"/>
    </row>
    <row r="31" spans="1:18" s="34" customFormat="1" ht="16.5">
      <c r="A31" s="12"/>
      <c r="B31" s="18" t="s">
        <v>57</v>
      </c>
      <c r="C31" s="19">
        <v>70</v>
      </c>
      <c r="D31" s="14" t="s">
        <v>55</v>
      </c>
      <c r="E31" s="15" t="s">
        <v>23</v>
      </c>
      <c r="F31" s="38">
        <v>3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210</v>
      </c>
      <c r="O31" s="16" t="s">
        <v>55</v>
      </c>
      <c r="P31" s="15">
        <v>140000</v>
      </c>
      <c r="Q31" s="17">
        <f>P31*N31</f>
        <v>29400000</v>
      </c>
      <c r="R31" s="17"/>
    </row>
    <row r="32" spans="1:18" s="34" customFormat="1" ht="16.5">
      <c r="A32" s="12"/>
      <c r="B32" s="18" t="s">
        <v>58</v>
      </c>
      <c r="C32" s="19"/>
      <c r="D32" s="14" t="s">
        <v>55</v>
      </c>
      <c r="E32" s="15" t="s">
        <v>23</v>
      </c>
      <c r="F32" s="38">
        <v>3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0</v>
      </c>
      <c r="O32" s="16" t="s">
        <v>55</v>
      </c>
      <c r="P32" s="15">
        <v>40000</v>
      </c>
      <c r="Q32" s="17">
        <f>P32*N32</f>
        <v>0</v>
      </c>
      <c r="R32" s="17"/>
    </row>
    <row r="33" spans="1:18" s="34" customFormat="1" ht="16.5">
      <c r="A33" s="12" t="s">
        <v>59</v>
      </c>
      <c r="B33" s="18" t="s">
        <v>60</v>
      </c>
      <c r="C33" s="13"/>
      <c r="D33" s="14"/>
      <c r="E33" s="15"/>
      <c r="F33" s="38"/>
      <c r="G33" s="15"/>
      <c r="H33" s="15"/>
      <c r="I33" s="9"/>
      <c r="J33" s="15"/>
      <c r="K33" s="15"/>
      <c r="L33" s="15"/>
      <c r="M33" s="15"/>
      <c r="N33" s="15"/>
      <c r="O33" s="16"/>
      <c r="P33" s="15"/>
      <c r="Q33" s="15">
        <f>SUM(Q34:Q35)</f>
        <v>30000000</v>
      </c>
      <c r="R33" s="15"/>
    </row>
    <row r="34" spans="1:18" s="34" customFormat="1" ht="16.5">
      <c r="A34" s="12"/>
      <c r="B34" s="32" t="s">
        <v>61</v>
      </c>
      <c r="C34" s="13">
        <v>16</v>
      </c>
      <c r="D34" s="14" t="s">
        <v>22</v>
      </c>
      <c r="E34" s="15" t="s">
        <v>23</v>
      </c>
      <c r="F34" s="39">
        <v>0</v>
      </c>
      <c r="G34" s="15" t="s">
        <v>39</v>
      </c>
      <c r="H34" s="15" t="s">
        <v>23</v>
      </c>
      <c r="I34" s="9">
        <v>0</v>
      </c>
      <c r="J34" s="15" t="s">
        <v>25</v>
      </c>
      <c r="K34" s="15"/>
      <c r="L34" s="15"/>
      <c r="M34" s="15"/>
      <c r="N34" s="15">
        <f>C34*F34*I34</f>
        <v>0</v>
      </c>
      <c r="O34" s="16" t="s">
        <v>40</v>
      </c>
      <c r="P34" s="15">
        <v>25000</v>
      </c>
      <c r="Q34" s="17">
        <f>P34*N34</f>
        <v>0</v>
      </c>
      <c r="R34" s="17"/>
    </row>
    <row r="35" spans="1:18" s="34" customFormat="1" ht="16.5">
      <c r="A35" s="12"/>
      <c r="B35" s="18" t="s">
        <v>62</v>
      </c>
      <c r="C35" s="13">
        <v>16</v>
      </c>
      <c r="D35" s="14" t="s">
        <v>22</v>
      </c>
      <c r="E35" s="15" t="s">
        <v>23</v>
      </c>
      <c r="F35" s="39">
        <v>25</v>
      </c>
      <c r="G35" s="15" t="s">
        <v>39</v>
      </c>
      <c r="H35" s="15" t="s">
        <v>23</v>
      </c>
      <c r="I35" s="9">
        <v>3</v>
      </c>
      <c r="J35" s="15" t="s">
        <v>25</v>
      </c>
      <c r="K35" s="15"/>
      <c r="L35" s="15"/>
      <c r="M35" s="15"/>
      <c r="N35" s="15">
        <f>C35*F35*I35</f>
        <v>1200</v>
      </c>
      <c r="O35" s="16" t="s">
        <v>40</v>
      </c>
      <c r="P35" s="15">
        <v>25000</v>
      </c>
      <c r="Q35" s="17">
        <f>P35*N35</f>
        <v>30000000</v>
      </c>
      <c r="R35" s="17"/>
    </row>
    <row r="36" spans="1:18" s="35" customFormat="1" ht="16.5">
      <c r="A36" s="21"/>
      <c r="B36" s="33" t="s">
        <v>63</v>
      </c>
      <c r="C36" s="22">
        <v>16</v>
      </c>
      <c r="D36" s="23" t="s">
        <v>22</v>
      </c>
      <c r="E36" s="24" t="s">
        <v>23</v>
      </c>
      <c r="F36" s="40">
        <v>2</v>
      </c>
      <c r="G36" s="24" t="s">
        <v>51</v>
      </c>
      <c r="H36" s="24" t="s">
        <v>23</v>
      </c>
      <c r="I36" s="25">
        <v>1</v>
      </c>
      <c r="J36" s="24" t="s">
        <v>25</v>
      </c>
      <c r="K36" s="24"/>
      <c r="L36" s="24"/>
      <c r="M36" s="24"/>
      <c r="N36" s="24">
        <f>C36*F36*I36</f>
        <v>32</v>
      </c>
      <c r="O36" s="26" t="s">
        <v>25</v>
      </c>
      <c r="P36" s="24">
        <v>0</v>
      </c>
      <c r="Q36" s="27">
        <f>P36*N36</f>
        <v>0</v>
      </c>
      <c r="R36" s="27"/>
    </row>
    <row r="37" spans="1:18" s="1" customFormat="1" ht="16.5">
      <c r="A37" s="6" t="s">
        <v>16</v>
      </c>
      <c r="B37" s="30" t="s">
        <v>64</v>
      </c>
      <c r="C37" s="7"/>
      <c r="D37" s="8"/>
      <c r="E37" s="9"/>
      <c r="F37" s="37"/>
      <c r="G37" s="9"/>
      <c r="H37" s="9"/>
      <c r="I37" s="9"/>
      <c r="J37" s="9"/>
      <c r="K37" s="9"/>
      <c r="L37" s="9"/>
      <c r="M37" s="9"/>
      <c r="N37" s="9"/>
      <c r="O37" s="10"/>
      <c r="P37" s="9"/>
      <c r="Q37" s="9"/>
      <c r="R37" s="9">
        <f>Q37/16</f>
        <v>0</v>
      </c>
    </row>
    <row r="38" spans="1:18" s="1" customFormat="1" ht="16.5">
      <c r="A38" s="12" t="s">
        <v>18</v>
      </c>
      <c r="B38" s="18" t="s">
        <v>19</v>
      </c>
      <c r="C38" s="13"/>
      <c r="D38" s="14"/>
      <c r="E38" s="15"/>
      <c r="F38" s="38"/>
      <c r="G38" s="15"/>
      <c r="H38" s="15"/>
      <c r="I38" s="9"/>
      <c r="J38" s="15"/>
      <c r="K38" s="15"/>
      <c r="L38" s="15"/>
      <c r="M38" s="15"/>
      <c r="N38" s="15"/>
      <c r="O38" s="16"/>
      <c r="P38" s="15"/>
      <c r="Q38" s="15">
        <f>SUM(Q40:Q54)</f>
        <v>719800000</v>
      </c>
      <c r="R38" s="15"/>
    </row>
    <row r="39" spans="1:18" s="1" customFormat="1" ht="16.5">
      <c r="A39" s="12"/>
      <c r="B39" s="18" t="s">
        <v>20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/>
      <c r="R39" s="15"/>
    </row>
    <row r="40" spans="1:18" s="1" customFormat="1" ht="16.5">
      <c r="A40" s="12"/>
      <c r="B40" s="18" t="s">
        <v>21</v>
      </c>
      <c r="C40" s="13">
        <v>16</v>
      </c>
      <c r="D40" s="14" t="s">
        <v>22</v>
      </c>
      <c r="E40" s="15" t="s">
        <v>23</v>
      </c>
      <c r="F40" s="38">
        <v>1</v>
      </c>
      <c r="G40" s="15" t="s">
        <v>24</v>
      </c>
      <c r="H40" s="15" t="s">
        <v>23</v>
      </c>
      <c r="I40" s="9"/>
      <c r="J40" s="15" t="s">
        <v>25</v>
      </c>
      <c r="K40" s="15"/>
      <c r="L40" s="15"/>
      <c r="M40" s="15"/>
      <c r="N40" s="15">
        <f t="shared" ref="N40:N45" si="2">C40*F40*I40</f>
        <v>0</v>
      </c>
      <c r="O40" s="16" t="s">
        <v>26</v>
      </c>
      <c r="P40" s="15">
        <v>200000</v>
      </c>
      <c r="Q40" s="17">
        <f t="shared" ref="Q40:Q48" si="3">P40*N40</f>
        <v>0</v>
      </c>
      <c r="R40" s="17"/>
    </row>
    <row r="41" spans="1:18" s="1" customFormat="1" ht="16.5">
      <c r="A41" s="12"/>
      <c r="B41" s="18" t="s">
        <v>27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28</v>
      </c>
      <c r="H41" s="15" t="s">
        <v>23</v>
      </c>
      <c r="I41" s="9">
        <v>2</v>
      </c>
      <c r="J41" s="15" t="s">
        <v>25</v>
      </c>
      <c r="K41" s="15"/>
      <c r="L41" s="15"/>
      <c r="M41" s="15"/>
      <c r="N41" s="15">
        <f t="shared" si="2"/>
        <v>32</v>
      </c>
      <c r="O41" s="16" t="s">
        <v>28</v>
      </c>
      <c r="P41" s="15">
        <v>250000</v>
      </c>
      <c r="Q41" s="17">
        <f t="shared" si="3"/>
        <v>8000000</v>
      </c>
      <c r="R41" s="17"/>
    </row>
    <row r="42" spans="1:18" s="1" customFormat="1" ht="16.5">
      <c r="A42" s="12"/>
      <c r="B42" s="18" t="s">
        <v>29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2"/>
        <v>32</v>
      </c>
      <c r="O42" s="16" t="s">
        <v>30</v>
      </c>
      <c r="P42" s="15">
        <v>250000</v>
      </c>
      <c r="Q42" s="17">
        <f t="shared" si="3"/>
        <v>8000000</v>
      </c>
      <c r="R42" s="17"/>
    </row>
    <row r="43" spans="1:18" s="1" customFormat="1" ht="33">
      <c r="A43" s="12"/>
      <c r="B43" s="18" t="s">
        <v>31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32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32</v>
      </c>
      <c r="P43" s="15">
        <v>450000</v>
      </c>
      <c r="Q43" s="17">
        <f t="shared" si="3"/>
        <v>14400000</v>
      </c>
      <c r="R43" s="17"/>
    </row>
    <row r="44" spans="1:18" s="1" customFormat="1" ht="33">
      <c r="A44" s="12"/>
      <c r="B44" s="18" t="s">
        <v>33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32</v>
      </c>
      <c r="P44" s="15">
        <v>350000</v>
      </c>
      <c r="Q44" s="17"/>
      <c r="R44" s="17"/>
    </row>
    <row r="45" spans="1:18" s="1" customFormat="1" ht="16.5">
      <c r="A45" s="12"/>
      <c r="B45" s="18" t="s">
        <v>34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24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26</v>
      </c>
      <c r="P45" s="15">
        <v>300000</v>
      </c>
      <c r="Q45" s="17">
        <f t="shared" si="3"/>
        <v>9600000</v>
      </c>
      <c r="R45" s="17"/>
    </row>
    <row r="46" spans="1:18" s="1" customFormat="1" ht="16.5">
      <c r="A46" s="12"/>
      <c r="B46" s="18" t="s">
        <v>155</v>
      </c>
      <c r="C46" s="19">
        <v>1</v>
      </c>
      <c r="D46" s="14" t="s">
        <v>25</v>
      </c>
      <c r="E46" s="15"/>
      <c r="F46" s="38"/>
      <c r="G46" s="15"/>
      <c r="H46" s="15"/>
      <c r="I46" s="9"/>
      <c r="J46" s="15"/>
      <c r="K46" s="15"/>
      <c r="L46" s="15"/>
      <c r="M46" s="15"/>
      <c r="N46" s="13">
        <f>C46</f>
        <v>1</v>
      </c>
      <c r="O46" s="16" t="s">
        <v>25</v>
      </c>
      <c r="P46" s="20">
        <v>15000000</v>
      </c>
      <c r="Q46" s="17">
        <f t="shared" si="3"/>
        <v>15000000</v>
      </c>
      <c r="R46" s="17" t="s">
        <v>36</v>
      </c>
    </row>
    <row r="47" spans="1:18" s="1" customFormat="1" ht="16.5">
      <c r="A47" s="12"/>
      <c r="B47" s="18" t="s">
        <v>156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3"/>
        <v>15000000</v>
      </c>
      <c r="R47" s="17" t="s">
        <v>36</v>
      </c>
    </row>
    <row r="48" spans="1:18" s="1" customFormat="1" ht="16.5">
      <c r="A48" s="12"/>
      <c r="B48" s="18" t="s">
        <v>35</v>
      </c>
      <c r="C48" s="19"/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0</v>
      </c>
      <c r="O48" s="16" t="s">
        <v>25</v>
      </c>
      <c r="P48" s="20">
        <v>0</v>
      </c>
      <c r="Q48" s="17">
        <f t="shared" si="3"/>
        <v>0</v>
      </c>
      <c r="R48" s="17" t="s">
        <v>36</v>
      </c>
    </row>
    <row r="49" spans="1:18" s="1" customFormat="1" ht="16.5">
      <c r="A49" s="12"/>
      <c r="B49" s="18" t="s">
        <v>37</v>
      </c>
      <c r="C49" s="13"/>
      <c r="D49" s="14"/>
      <c r="E49" s="15"/>
      <c r="F49" s="38"/>
      <c r="G49" s="15"/>
      <c r="H49" s="15"/>
      <c r="I49" s="9"/>
      <c r="J49" s="15"/>
      <c r="K49" s="15"/>
      <c r="L49" s="15"/>
      <c r="M49" s="15"/>
      <c r="N49" s="15"/>
      <c r="O49" s="16"/>
      <c r="P49" s="15"/>
      <c r="Q49" s="15"/>
      <c r="R49" s="15"/>
    </row>
    <row r="50" spans="1:18" s="1" customFormat="1" ht="16.5">
      <c r="A50" s="12"/>
      <c r="B50" s="18" t="s">
        <v>160</v>
      </c>
      <c r="C50" s="13">
        <v>16</v>
      </c>
      <c r="D50" s="14" t="s">
        <v>22</v>
      </c>
      <c r="E50" s="15" t="s">
        <v>23</v>
      </c>
      <c r="F50" s="39">
        <v>135</v>
      </c>
      <c r="G50" s="15" t="s">
        <v>39</v>
      </c>
      <c r="H50" s="15" t="s">
        <v>23</v>
      </c>
      <c r="I50" s="9">
        <v>1</v>
      </c>
      <c r="J50" s="15" t="s">
        <v>25</v>
      </c>
      <c r="K50" s="15"/>
      <c r="L50" s="15"/>
      <c r="M50" s="15"/>
      <c r="N50" s="15">
        <f>C50*F50*I50</f>
        <v>2160</v>
      </c>
      <c r="O50" s="16" t="s">
        <v>40</v>
      </c>
      <c r="P50" s="15">
        <v>150000</v>
      </c>
      <c r="Q50" s="17">
        <f>P50*N50</f>
        <v>324000000</v>
      </c>
      <c r="R50" s="17" t="s">
        <v>65</v>
      </c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135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2160</v>
      </c>
      <c r="O51" s="16" t="s">
        <v>40</v>
      </c>
      <c r="P51" s="15">
        <v>150000</v>
      </c>
      <c r="Q51" s="17">
        <f>P51*N51</f>
        <v>324000000</v>
      </c>
      <c r="R51" s="17" t="s">
        <v>41</v>
      </c>
    </row>
    <row r="52" spans="1:18" s="1" customFormat="1" ht="16.5">
      <c r="A52" s="12"/>
      <c r="B52" s="18" t="s">
        <v>42</v>
      </c>
      <c r="C52" s="13">
        <v>16</v>
      </c>
      <c r="D52" s="14" t="s">
        <v>22</v>
      </c>
      <c r="E52" s="15" t="s">
        <v>23</v>
      </c>
      <c r="F52" s="38">
        <v>1</v>
      </c>
      <c r="G52" s="15" t="s">
        <v>43</v>
      </c>
      <c r="H52" s="15" t="s">
        <v>23</v>
      </c>
      <c r="I52" s="9">
        <v>2</v>
      </c>
      <c r="J52" s="15" t="s">
        <v>25</v>
      </c>
      <c r="K52" s="15"/>
      <c r="L52" s="15"/>
      <c r="M52" s="15"/>
      <c r="N52" s="15">
        <f>C52*F52*I52</f>
        <v>32</v>
      </c>
      <c r="O52" s="16" t="s">
        <v>43</v>
      </c>
      <c r="P52" s="15">
        <v>25000</v>
      </c>
      <c r="Q52" s="17">
        <f>P52*N52</f>
        <v>800000</v>
      </c>
      <c r="R52" s="17"/>
    </row>
    <row r="53" spans="1:18" s="1" customFormat="1" ht="16.5">
      <c r="A53" s="12"/>
      <c r="B53" s="18" t="s">
        <v>44</v>
      </c>
      <c r="C53" s="13"/>
      <c r="D53" s="14"/>
      <c r="E53" s="15"/>
      <c r="F53" s="38"/>
      <c r="G53" s="15"/>
      <c r="H53" s="15"/>
      <c r="I53" s="9"/>
      <c r="J53" s="15"/>
      <c r="K53" s="15"/>
      <c r="L53" s="15"/>
      <c r="M53" s="15"/>
      <c r="N53" s="15"/>
      <c r="O53" s="16"/>
      <c r="P53" s="15"/>
      <c r="Q53" s="15"/>
      <c r="R53" s="15"/>
    </row>
    <row r="54" spans="1:18" s="1" customFormat="1" ht="16.5">
      <c r="A54" s="12"/>
      <c r="B54" s="18" t="s">
        <v>45</v>
      </c>
      <c r="C54" s="13">
        <v>2</v>
      </c>
      <c r="D54" s="14" t="s">
        <v>25</v>
      </c>
      <c r="E54" s="15"/>
      <c r="F54" s="38"/>
      <c r="G54" s="15"/>
      <c r="H54" s="15"/>
      <c r="I54" s="9"/>
      <c r="J54" s="15"/>
      <c r="K54" s="15"/>
      <c r="L54" s="15"/>
      <c r="M54" s="15"/>
      <c r="N54" s="13">
        <f>C54</f>
        <v>2</v>
      </c>
      <c r="O54" s="16" t="s">
        <v>25</v>
      </c>
      <c r="P54" s="15">
        <v>500000</v>
      </c>
      <c r="Q54" s="17">
        <f>P54*N54</f>
        <v>1000000</v>
      </c>
      <c r="R54" s="17"/>
    </row>
    <row r="55" spans="1:18" s="1" customFormat="1" ht="16.5">
      <c r="A55" s="12" t="s">
        <v>46</v>
      </c>
      <c r="B55" s="18" t="s">
        <v>47</v>
      </c>
      <c r="C55" s="13"/>
      <c r="D55" s="14"/>
      <c r="E55" s="15"/>
      <c r="F55" s="38"/>
      <c r="G55" s="15"/>
      <c r="H55" s="15"/>
      <c r="I55" s="9"/>
      <c r="J55" s="15"/>
      <c r="K55" s="15"/>
      <c r="L55" s="15"/>
      <c r="M55" s="15"/>
      <c r="N55" s="15"/>
      <c r="O55" s="16"/>
      <c r="P55" s="15"/>
      <c r="Q55" s="15">
        <f>SUM(Q56)</f>
        <v>320000</v>
      </c>
      <c r="R55" s="15"/>
    </row>
    <row r="56" spans="1:18" s="1" customFormat="1" ht="16.5">
      <c r="A56" s="12"/>
      <c r="B56" s="31" t="s">
        <v>48</v>
      </c>
      <c r="C56" s="13">
        <v>16</v>
      </c>
      <c r="D56" s="14" t="s">
        <v>22</v>
      </c>
      <c r="E56" s="15" t="s">
        <v>23</v>
      </c>
      <c r="F56" s="38">
        <v>1</v>
      </c>
      <c r="G56" s="15" t="s">
        <v>25</v>
      </c>
      <c r="H56" s="15" t="s">
        <v>23</v>
      </c>
      <c r="I56" s="9">
        <v>2</v>
      </c>
      <c r="J56" s="15" t="s">
        <v>25</v>
      </c>
      <c r="K56" s="15"/>
      <c r="L56" s="15"/>
      <c r="M56" s="15"/>
      <c r="N56" s="15">
        <f>C56*F56</f>
        <v>16</v>
      </c>
      <c r="O56" s="16" t="s">
        <v>26</v>
      </c>
      <c r="P56" s="15">
        <v>20000</v>
      </c>
      <c r="Q56" s="17">
        <f>P56*N56</f>
        <v>320000</v>
      </c>
      <c r="R56" s="15" t="s">
        <v>49</v>
      </c>
    </row>
    <row r="57" spans="1:18" s="1" customFormat="1" ht="16.5">
      <c r="A57" s="12"/>
      <c r="B57" s="33" t="s">
        <v>50</v>
      </c>
      <c r="C57" s="13">
        <v>16</v>
      </c>
      <c r="D57" s="14" t="s">
        <v>22</v>
      </c>
      <c r="E57" s="15" t="s">
        <v>23</v>
      </c>
      <c r="F57" s="38">
        <v>3</v>
      </c>
      <c r="G57" s="15" t="s">
        <v>51</v>
      </c>
      <c r="H57" s="15" t="s">
        <v>23</v>
      </c>
      <c r="I57" s="9">
        <v>1</v>
      </c>
      <c r="J57" s="15" t="s">
        <v>25</v>
      </c>
      <c r="K57" s="15"/>
      <c r="L57" s="15"/>
      <c r="M57" s="15"/>
      <c r="N57" s="15">
        <f>C57*F57</f>
        <v>48</v>
      </c>
      <c r="O57" s="16" t="s">
        <v>26</v>
      </c>
      <c r="P57" s="15"/>
      <c r="Q57" s="17">
        <f>P57*N57</f>
        <v>0</v>
      </c>
      <c r="R57" s="17"/>
    </row>
    <row r="58" spans="1:18" s="1" customFormat="1" ht="12.6" customHeight="1">
      <c r="A58" s="12" t="s">
        <v>52</v>
      </c>
      <c r="B58" s="18" t="s">
        <v>53</v>
      </c>
      <c r="C58" s="13"/>
      <c r="D58" s="14"/>
      <c r="E58" s="15"/>
      <c r="F58" s="38"/>
      <c r="G58" s="15"/>
      <c r="H58" s="15"/>
      <c r="I58" s="9"/>
      <c r="J58" s="15"/>
      <c r="K58" s="15"/>
      <c r="L58" s="15"/>
      <c r="M58" s="15"/>
      <c r="N58" s="15"/>
      <c r="O58" s="16"/>
      <c r="P58" s="15"/>
      <c r="Q58" s="15">
        <f>SUM(Q59:Q62)</f>
        <v>8000000</v>
      </c>
      <c r="R58" s="15"/>
    </row>
    <row r="59" spans="1:18" s="1" customFormat="1" ht="16.5">
      <c r="A59" s="12"/>
      <c r="B59" s="18" t="s">
        <v>54</v>
      </c>
      <c r="C59" s="13">
        <v>20</v>
      </c>
      <c r="D59" s="14" t="s">
        <v>55</v>
      </c>
      <c r="E59" s="15" t="s">
        <v>23</v>
      </c>
      <c r="F59" s="38">
        <v>2</v>
      </c>
      <c r="G59" s="15" t="s">
        <v>25</v>
      </c>
      <c r="H59" s="15"/>
      <c r="I59" s="9"/>
      <c r="J59" s="15"/>
      <c r="K59" s="15"/>
      <c r="L59" s="15"/>
      <c r="M59" s="15"/>
      <c r="N59" s="15">
        <f>C59*F59</f>
        <v>40</v>
      </c>
      <c r="O59" s="16" t="s">
        <v>55</v>
      </c>
      <c r="P59" s="15">
        <v>100000</v>
      </c>
      <c r="Q59" s="17">
        <f>P59*N59</f>
        <v>4000000</v>
      </c>
      <c r="R59" s="17"/>
    </row>
    <row r="60" spans="1:18" s="1" customFormat="1" ht="16.5">
      <c r="A60" s="12"/>
      <c r="B60" s="18" t="s">
        <v>56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23.25" customHeight="1">
      <c r="A61" s="12"/>
      <c r="B61" s="18" t="s">
        <v>57</v>
      </c>
      <c r="C61" s="19">
        <v>70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140</v>
      </c>
      <c r="O61" s="16" t="s">
        <v>55</v>
      </c>
      <c r="P61" s="15">
        <v>140000</v>
      </c>
      <c r="Q61" s="17"/>
      <c r="R61" s="108" t="s">
        <v>66</v>
      </c>
    </row>
    <row r="62" spans="1:18" s="1" customFormat="1" ht="23.25" customHeight="1">
      <c r="A62" s="12"/>
      <c r="B62" s="18" t="s">
        <v>58</v>
      </c>
      <c r="C62" s="19"/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0</v>
      </c>
      <c r="O62" s="16" t="s">
        <v>55</v>
      </c>
      <c r="P62" s="15">
        <v>40000</v>
      </c>
      <c r="Q62" s="17">
        <f>P62*N62</f>
        <v>0</v>
      </c>
      <c r="R62" s="109"/>
    </row>
    <row r="63" spans="1:18" s="1" customFormat="1" ht="16.5">
      <c r="A63" s="12">
        <v>524111</v>
      </c>
      <c r="B63" s="18" t="s">
        <v>67</v>
      </c>
      <c r="C63" s="13"/>
      <c r="D63" s="14"/>
      <c r="E63" s="15"/>
      <c r="F63" s="38"/>
      <c r="G63" s="15"/>
      <c r="H63" s="15"/>
      <c r="I63" s="9"/>
      <c r="J63" s="15"/>
      <c r="K63" s="15"/>
      <c r="L63" s="15"/>
      <c r="M63" s="15"/>
      <c r="N63" s="15"/>
      <c r="O63" s="16"/>
      <c r="P63" s="15"/>
      <c r="Q63" s="15">
        <f>SUM(Q64:Q65)</f>
        <v>56000000</v>
      </c>
      <c r="R63" s="15"/>
    </row>
    <row r="64" spans="1:18" s="1" customFormat="1" ht="16.5">
      <c r="A64" s="12"/>
      <c r="B64" s="18" t="s">
        <v>68</v>
      </c>
      <c r="C64" s="13">
        <v>16</v>
      </c>
      <c r="D64" s="14" t="s">
        <v>22</v>
      </c>
      <c r="E64" s="15" t="s">
        <v>23</v>
      </c>
      <c r="F64" s="38">
        <v>1</v>
      </c>
      <c r="G64" s="15" t="s">
        <v>69</v>
      </c>
      <c r="H64" s="15" t="s">
        <v>23</v>
      </c>
      <c r="I64" s="9">
        <v>1</v>
      </c>
      <c r="J64" s="15" t="s">
        <v>25</v>
      </c>
      <c r="K64" s="15"/>
      <c r="L64" s="15"/>
      <c r="M64" s="15"/>
      <c r="N64" s="15">
        <f>C64*F64*I64</f>
        <v>16</v>
      </c>
      <c r="O64" s="16" t="s">
        <v>70</v>
      </c>
      <c r="P64" s="15">
        <v>3000000</v>
      </c>
      <c r="Q64" s="17">
        <f>P64*N64</f>
        <v>48000000</v>
      </c>
      <c r="R64" s="17" t="s">
        <v>71</v>
      </c>
    </row>
    <row r="65" spans="1:19" s="1" customFormat="1" ht="16.5">
      <c r="A65" s="12"/>
      <c r="B65" s="31" t="s">
        <v>72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25</v>
      </c>
      <c r="H65" s="15"/>
      <c r="I65" s="9"/>
      <c r="J65" s="15"/>
      <c r="K65" s="15"/>
      <c r="L65" s="15"/>
      <c r="M65" s="15"/>
      <c r="N65" s="15">
        <f>C65*F65</f>
        <v>16</v>
      </c>
      <c r="O65" s="16" t="s">
        <v>26</v>
      </c>
      <c r="P65" s="15">
        <v>500000</v>
      </c>
      <c r="Q65" s="17">
        <f>P65*N65</f>
        <v>8000000</v>
      </c>
      <c r="R65" s="17"/>
    </row>
    <row r="66" spans="1:19" s="28" customFormat="1" ht="16.5">
      <c r="A66" s="21"/>
      <c r="B66" s="33" t="s">
        <v>63</v>
      </c>
      <c r="C66" s="22">
        <v>16</v>
      </c>
      <c r="D66" s="23" t="s">
        <v>22</v>
      </c>
      <c r="E66" s="24" t="s">
        <v>23</v>
      </c>
      <c r="F66" s="40">
        <v>2</v>
      </c>
      <c r="G66" s="24" t="s">
        <v>51</v>
      </c>
      <c r="H66" s="24" t="s">
        <v>23</v>
      </c>
      <c r="I66" s="25">
        <v>1</v>
      </c>
      <c r="J66" s="24" t="s">
        <v>25</v>
      </c>
      <c r="K66" s="24"/>
      <c r="L66" s="24"/>
      <c r="M66" s="24"/>
      <c r="N66" s="24">
        <f>C66*F66*I66</f>
        <v>32</v>
      </c>
      <c r="O66" s="26" t="s">
        <v>25</v>
      </c>
      <c r="P66" s="24">
        <v>100000</v>
      </c>
      <c r="Q66" s="27">
        <f>P66*N66</f>
        <v>3200000</v>
      </c>
      <c r="R66" s="27"/>
    </row>
    <row r="67" spans="1:19" s="1" customFormat="1" ht="16.5">
      <c r="A67" s="6" t="s">
        <v>16</v>
      </c>
      <c r="B67" s="30" t="s">
        <v>73</v>
      </c>
      <c r="C67" s="7"/>
      <c r="D67" s="8"/>
      <c r="E67" s="9"/>
      <c r="F67" s="37"/>
      <c r="G67" s="9"/>
      <c r="H67" s="9"/>
      <c r="I67" s="9"/>
      <c r="J67" s="9"/>
      <c r="K67" s="9"/>
      <c r="L67" s="9"/>
      <c r="M67" s="9"/>
      <c r="N67" s="9"/>
      <c r="O67" s="10"/>
      <c r="P67" s="9"/>
      <c r="Q67" s="9">
        <f>Q68+Q81+Q83+Q86+Q95</f>
        <v>193155000</v>
      </c>
      <c r="R67" s="9">
        <f>Q67/4</f>
        <v>48288750</v>
      </c>
      <c r="S67" s="55">
        <f>R67/16</f>
        <v>3018046.875</v>
      </c>
    </row>
    <row r="68" spans="1:19" s="1" customFormat="1" ht="16.5">
      <c r="A68" s="12" t="s">
        <v>18</v>
      </c>
      <c r="B68" s="18" t="s">
        <v>19</v>
      </c>
      <c r="C68" s="13"/>
      <c r="D68" s="14"/>
      <c r="E68" s="15"/>
      <c r="F68" s="38"/>
      <c r="G68" s="15"/>
      <c r="H68" s="15"/>
      <c r="I68" s="9"/>
      <c r="J68" s="15"/>
      <c r="K68" s="15"/>
      <c r="L68" s="15"/>
      <c r="M68" s="15"/>
      <c r="N68" s="15"/>
      <c r="O68" s="16"/>
      <c r="P68" s="15"/>
      <c r="Q68" s="15">
        <f>SUM(Q70:Q80)</f>
        <v>131700000</v>
      </c>
      <c r="R68" s="15"/>
    </row>
    <row r="69" spans="1:19" s="1" customFormat="1" ht="16.5">
      <c r="A69" s="12"/>
      <c r="B69" s="18" t="s">
        <v>20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/>
      <c r="R69" s="15"/>
    </row>
    <row r="70" spans="1:19" s="1" customFormat="1" ht="16.5">
      <c r="A70" s="12"/>
      <c r="B70" s="18" t="s">
        <v>21</v>
      </c>
      <c r="C70" s="13">
        <v>16</v>
      </c>
      <c r="D70" s="14" t="s">
        <v>22</v>
      </c>
      <c r="E70" s="15" t="s">
        <v>23</v>
      </c>
      <c r="F70" s="38">
        <v>1</v>
      </c>
      <c r="G70" s="15" t="s">
        <v>24</v>
      </c>
      <c r="H70" s="15" t="s">
        <v>23</v>
      </c>
      <c r="I70" s="9">
        <v>3</v>
      </c>
      <c r="J70" s="15" t="s">
        <v>25</v>
      </c>
      <c r="K70" s="15"/>
      <c r="L70" s="15"/>
      <c r="M70" s="15"/>
      <c r="N70" s="15">
        <f>C70*F70*I70</f>
        <v>48</v>
      </c>
      <c r="O70" s="16" t="s">
        <v>26</v>
      </c>
      <c r="P70" s="15">
        <v>200000</v>
      </c>
      <c r="Q70" s="17">
        <f t="shared" ref="Q70:Q75" si="4">P70*N70</f>
        <v>9600000</v>
      </c>
      <c r="R70" s="17"/>
    </row>
    <row r="71" spans="1:19" s="1" customFormat="1" ht="16.5">
      <c r="A71" s="12"/>
      <c r="B71" s="18" t="s">
        <v>27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28</v>
      </c>
      <c r="H71" s="15" t="s">
        <v>23</v>
      </c>
      <c r="I71" s="9">
        <v>3</v>
      </c>
      <c r="J71" s="15" t="s">
        <v>25</v>
      </c>
      <c r="K71" s="15"/>
      <c r="L71" s="15"/>
      <c r="M71" s="15"/>
      <c r="N71" s="15">
        <f>C71*F71*I71</f>
        <v>48</v>
      </c>
      <c r="O71" s="16" t="s">
        <v>28</v>
      </c>
      <c r="P71" s="15">
        <v>250000</v>
      </c>
      <c r="Q71" s="17">
        <f t="shared" si="4"/>
        <v>12000000</v>
      </c>
      <c r="R71" s="17"/>
    </row>
    <row r="72" spans="1:19" s="1" customFormat="1" ht="16.5">
      <c r="A72" s="12"/>
      <c r="B72" s="18" t="s">
        <v>34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24</v>
      </c>
      <c r="H72" s="15" t="s">
        <v>23</v>
      </c>
      <c r="I72" s="9">
        <v>3</v>
      </c>
      <c r="J72" s="15" t="s">
        <v>25</v>
      </c>
      <c r="K72" s="15"/>
      <c r="L72" s="15"/>
      <c r="M72" s="15"/>
      <c r="N72" s="15">
        <f>C72*F72*I72</f>
        <v>48</v>
      </c>
      <c r="O72" s="16" t="s">
        <v>26</v>
      </c>
      <c r="P72" s="15">
        <v>300000</v>
      </c>
      <c r="Q72" s="17">
        <f t="shared" si="4"/>
        <v>14400000</v>
      </c>
      <c r="R72" s="17"/>
    </row>
    <row r="73" spans="1:19" s="1" customFormat="1" ht="16.5">
      <c r="A73" s="12"/>
      <c r="B73" s="18" t="s">
        <v>167</v>
      </c>
      <c r="C73" s="19">
        <v>3</v>
      </c>
      <c r="D73" s="14" t="s">
        <v>25</v>
      </c>
      <c r="E73" s="15"/>
      <c r="F73" s="38"/>
      <c r="G73" s="15"/>
      <c r="H73" s="15"/>
      <c r="I73" s="9"/>
      <c r="J73" s="15"/>
      <c r="K73" s="15"/>
      <c r="L73" s="15"/>
      <c r="M73" s="15"/>
      <c r="N73" s="13">
        <f>C73</f>
        <v>3</v>
      </c>
      <c r="O73" s="16" t="s">
        <v>25</v>
      </c>
      <c r="P73" s="20">
        <v>15000000</v>
      </c>
      <c r="Q73" s="17">
        <f t="shared" si="4"/>
        <v>45000000</v>
      </c>
      <c r="R73" s="17" t="s">
        <v>36</v>
      </c>
    </row>
    <row r="74" spans="1:19" s="1" customFormat="1" ht="16.5">
      <c r="A74" s="104"/>
      <c r="B74" s="105" t="s">
        <v>169</v>
      </c>
      <c r="C74" s="19">
        <v>0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0</v>
      </c>
      <c r="O74" s="16" t="s">
        <v>25</v>
      </c>
      <c r="P74" s="20">
        <v>20000000</v>
      </c>
      <c r="Q74" s="17">
        <f t="shared" si="4"/>
        <v>0</v>
      </c>
      <c r="R74" s="17" t="s">
        <v>36</v>
      </c>
    </row>
    <row r="75" spans="1:19" s="1" customFormat="1" ht="16.5">
      <c r="A75" s="12"/>
      <c r="B75" s="18" t="s">
        <v>35</v>
      </c>
      <c r="C75" s="19"/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0</v>
      </c>
      <c r="O75" s="16" t="s">
        <v>25</v>
      </c>
      <c r="P75" s="20">
        <v>0</v>
      </c>
      <c r="Q75" s="17">
        <f t="shared" si="4"/>
        <v>0</v>
      </c>
      <c r="R75" s="17" t="s">
        <v>36</v>
      </c>
    </row>
    <row r="76" spans="1:19" s="1" customFormat="1" ht="16.5">
      <c r="A76" s="12"/>
      <c r="B76" s="18" t="s">
        <v>37</v>
      </c>
      <c r="C76" s="13"/>
      <c r="D76" s="14"/>
      <c r="E76" s="15"/>
      <c r="F76" s="38"/>
      <c r="G76" s="15"/>
      <c r="H76" s="15"/>
      <c r="I76" s="9"/>
      <c r="J76" s="15"/>
      <c r="K76" s="15"/>
      <c r="L76" s="15"/>
      <c r="M76" s="15"/>
      <c r="N76" s="15"/>
      <c r="O76" s="16"/>
      <c r="P76" s="15"/>
      <c r="Q76" s="15"/>
      <c r="R76" s="15"/>
    </row>
    <row r="77" spans="1:19" s="1" customFormat="1" ht="16.5">
      <c r="A77" s="12"/>
      <c r="B77" s="18" t="s">
        <v>168</v>
      </c>
      <c r="C77" s="13">
        <v>16</v>
      </c>
      <c r="D77" s="14" t="s">
        <v>22</v>
      </c>
      <c r="E77" s="15" t="s">
        <v>23</v>
      </c>
      <c r="F77" s="39">
        <v>25</v>
      </c>
      <c r="G77" s="15" t="s">
        <v>39</v>
      </c>
      <c r="H77" s="15" t="s">
        <v>23</v>
      </c>
      <c r="I77" s="9">
        <v>3</v>
      </c>
      <c r="J77" s="15" t="s">
        <v>25</v>
      </c>
      <c r="K77" s="15"/>
      <c r="L77" s="15"/>
      <c r="M77" s="15"/>
      <c r="N77" s="15">
        <f>C77*F77*I77</f>
        <v>1200</v>
      </c>
      <c r="O77" s="16" t="s">
        <v>40</v>
      </c>
      <c r="P77" s="15">
        <v>40000</v>
      </c>
      <c r="Q77" s="17">
        <f>P77*N77</f>
        <v>48000000</v>
      </c>
      <c r="R77" s="17" t="s">
        <v>41</v>
      </c>
    </row>
    <row r="78" spans="1:19" s="1" customFormat="1" ht="16.5">
      <c r="A78" s="12"/>
      <c r="B78" s="18" t="s">
        <v>42</v>
      </c>
      <c r="C78" s="13">
        <v>16</v>
      </c>
      <c r="D78" s="14" t="s">
        <v>22</v>
      </c>
      <c r="E78" s="15" t="s">
        <v>23</v>
      </c>
      <c r="F78" s="38">
        <v>1</v>
      </c>
      <c r="G78" s="15" t="s">
        <v>43</v>
      </c>
      <c r="H78" s="15" t="s">
        <v>23</v>
      </c>
      <c r="I78" s="9">
        <v>3</v>
      </c>
      <c r="J78" s="15" t="s">
        <v>25</v>
      </c>
      <c r="K78" s="15"/>
      <c r="L78" s="15"/>
      <c r="M78" s="15"/>
      <c r="N78" s="15">
        <f>C78*F78*I78</f>
        <v>48</v>
      </c>
      <c r="O78" s="16" t="s">
        <v>43</v>
      </c>
      <c r="P78" s="15">
        <v>25000</v>
      </c>
      <c r="Q78" s="17">
        <f>P78*N84</f>
        <v>1200000</v>
      </c>
      <c r="R78" s="17"/>
    </row>
    <row r="79" spans="1:19" s="1" customFormat="1" ht="16.5">
      <c r="A79" s="12"/>
      <c r="B79" s="18" t="s">
        <v>44</v>
      </c>
      <c r="C79" s="13"/>
      <c r="D79" s="14"/>
      <c r="E79" s="15"/>
      <c r="F79" s="38"/>
      <c r="G79" s="15"/>
      <c r="H79" s="15"/>
      <c r="I79" s="9"/>
      <c r="J79" s="15"/>
      <c r="K79" s="15"/>
      <c r="L79" s="15"/>
      <c r="M79" s="15"/>
      <c r="N79" s="15"/>
      <c r="O79" s="16"/>
      <c r="P79" s="15"/>
      <c r="Q79" s="15"/>
      <c r="R79" s="15"/>
    </row>
    <row r="80" spans="1:19" s="1" customFormat="1" ht="16.5">
      <c r="A80" s="12"/>
      <c r="B80" s="18" t="s">
        <v>45</v>
      </c>
      <c r="C80" s="13">
        <v>3</v>
      </c>
      <c r="D80" s="14" t="s">
        <v>25</v>
      </c>
      <c r="E80" s="15"/>
      <c r="F80" s="38"/>
      <c r="G80" s="15"/>
      <c r="H80" s="15"/>
      <c r="I80" s="9"/>
      <c r="J80" s="15"/>
      <c r="K80" s="15"/>
      <c r="L80" s="15"/>
      <c r="M80" s="15"/>
      <c r="N80" s="13">
        <f>C80</f>
        <v>3</v>
      </c>
      <c r="O80" s="16" t="s">
        <v>25</v>
      </c>
      <c r="P80" s="15">
        <v>500000</v>
      </c>
      <c r="Q80" s="17">
        <f>P80*N80</f>
        <v>1500000</v>
      </c>
      <c r="R80" s="17"/>
    </row>
    <row r="81" spans="1:18" s="1" customFormat="1" ht="16.5">
      <c r="A81" s="94" t="s">
        <v>102</v>
      </c>
      <c r="B81" s="69" t="s">
        <v>103</v>
      </c>
      <c r="C81" s="70"/>
      <c r="D81" s="70"/>
      <c r="E81" s="70"/>
      <c r="F81" s="71"/>
      <c r="G81" s="70"/>
      <c r="H81" s="70"/>
      <c r="I81" s="70"/>
      <c r="J81" s="70"/>
      <c r="K81" s="70"/>
      <c r="L81" s="70"/>
      <c r="M81" s="70"/>
      <c r="N81" s="72"/>
      <c r="O81" s="70"/>
      <c r="P81" s="72"/>
      <c r="Q81" s="73">
        <f>Q82</f>
        <v>2700000</v>
      </c>
      <c r="R81" s="17"/>
    </row>
    <row r="82" spans="1:18" s="1" customFormat="1" ht="16.5">
      <c r="A82" s="67"/>
      <c r="B82" s="65" t="s">
        <v>104</v>
      </c>
      <c r="C82" s="76">
        <v>3</v>
      </c>
      <c r="D82" s="77" t="s">
        <v>22</v>
      </c>
      <c r="E82" s="78" t="s">
        <v>23</v>
      </c>
      <c r="F82" s="79">
        <v>1</v>
      </c>
      <c r="G82" s="78" t="s">
        <v>116</v>
      </c>
      <c r="H82" s="78" t="s">
        <v>23</v>
      </c>
      <c r="I82" s="80">
        <v>3</v>
      </c>
      <c r="J82" s="78" t="s">
        <v>25</v>
      </c>
      <c r="K82" s="78"/>
      <c r="L82" s="78"/>
      <c r="M82" s="78"/>
      <c r="N82" s="78">
        <f>C82*F82*I82</f>
        <v>9</v>
      </c>
      <c r="O82" s="66"/>
      <c r="P82" s="81">
        <v>300000</v>
      </c>
      <c r="Q82" s="68">
        <f>N82*P82</f>
        <v>2700000</v>
      </c>
      <c r="R82" s="17"/>
    </row>
    <row r="83" spans="1:18" s="1" customFormat="1" ht="16.5">
      <c r="A83" s="12" t="s">
        <v>46</v>
      </c>
      <c r="B83" s="18" t="s">
        <v>47</v>
      </c>
      <c r="C83" s="13"/>
      <c r="D83" s="14"/>
      <c r="E83" s="15"/>
      <c r="F83" s="38"/>
      <c r="G83" s="15"/>
      <c r="H83" s="15"/>
      <c r="I83" s="9"/>
      <c r="J83" s="15"/>
      <c r="K83" s="15"/>
      <c r="L83" s="15"/>
      <c r="M83" s="15"/>
      <c r="N83" s="15"/>
      <c r="O83" s="16"/>
      <c r="P83" s="15"/>
      <c r="Q83" s="15">
        <f>SUM(Q84:Q85)</f>
        <v>960000</v>
      </c>
      <c r="R83" s="15"/>
    </row>
    <row r="84" spans="1:18" s="1" customFormat="1" ht="16.5">
      <c r="A84" s="12"/>
      <c r="B84" s="31" t="s">
        <v>48</v>
      </c>
      <c r="C84" s="13">
        <v>16</v>
      </c>
      <c r="D84" s="14" t="s">
        <v>22</v>
      </c>
      <c r="E84" s="15" t="s">
        <v>23</v>
      </c>
      <c r="F84" s="38">
        <v>1</v>
      </c>
      <c r="G84" s="15" t="s">
        <v>25</v>
      </c>
      <c r="H84" s="15" t="s">
        <v>23</v>
      </c>
      <c r="I84" s="9">
        <v>3</v>
      </c>
      <c r="J84" s="15" t="s">
        <v>25</v>
      </c>
      <c r="K84" s="15"/>
      <c r="L84" s="15"/>
      <c r="M84" s="15"/>
      <c r="N84" s="15">
        <f>C84*F84*I84</f>
        <v>48</v>
      </c>
      <c r="O84" s="16" t="s">
        <v>26</v>
      </c>
      <c r="P84" s="15">
        <v>20000</v>
      </c>
      <c r="Q84" s="17">
        <f>N84*P84</f>
        <v>960000</v>
      </c>
      <c r="R84" s="15" t="s">
        <v>49</v>
      </c>
    </row>
    <row r="85" spans="1:18" s="1" customFormat="1" ht="16.5">
      <c r="A85" s="12"/>
      <c r="B85" s="32" t="s">
        <v>50</v>
      </c>
      <c r="C85" s="13">
        <v>16</v>
      </c>
      <c r="D85" s="14" t="s">
        <v>22</v>
      </c>
      <c r="E85" s="15" t="s">
        <v>23</v>
      </c>
      <c r="F85" s="38">
        <v>3</v>
      </c>
      <c r="G85" s="15" t="s">
        <v>51</v>
      </c>
      <c r="H85" s="15" t="s">
        <v>23</v>
      </c>
      <c r="I85" s="9">
        <v>3</v>
      </c>
      <c r="J85" s="15" t="s">
        <v>25</v>
      </c>
      <c r="K85" s="15"/>
      <c r="L85" s="15"/>
      <c r="M85" s="15"/>
      <c r="N85" s="15">
        <f>C85*F85</f>
        <v>48</v>
      </c>
      <c r="O85" s="16" t="s">
        <v>26</v>
      </c>
      <c r="P85" s="15">
        <v>0</v>
      </c>
      <c r="Q85" s="17">
        <f>P85*N85</f>
        <v>0</v>
      </c>
      <c r="R85" s="17"/>
    </row>
    <row r="86" spans="1:18" s="1" customFormat="1" ht="16.5">
      <c r="A86" s="12">
        <v>524111</v>
      </c>
      <c r="B86" s="18" t="s">
        <v>67</v>
      </c>
      <c r="C86" s="13"/>
      <c r="D86" s="14"/>
      <c r="E86" s="15"/>
      <c r="F86" s="38"/>
      <c r="G86" s="15"/>
      <c r="H86" s="15"/>
      <c r="I86" s="9"/>
      <c r="J86" s="15"/>
      <c r="K86" s="15"/>
      <c r="L86" s="15"/>
      <c r="M86" s="15"/>
      <c r="N86" s="15"/>
      <c r="O86" s="16"/>
      <c r="P86" s="15"/>
      <c r="Q86" s="15">
        <f>SUM(Q87:Q93)</f>
        <v>25920000</v>
      </c>
      <c r="R86" s="15"/>
    </row>
    <row r="87" spans="1:18" s="1" customFormat="1" ht="16.5">
      <c r="A87" s="12"/>
      <c r="B87" s="18" t="s">
        <v>74</v>
      </c>
      <c r="C87" s="15">
        <v>2</v>
      </c>
      <c r="D87" s="15" t="s">
        <v>69</v>
      </c>
      <c r="E87" s="15" t="s">
        <v>23</v>
      </c>
      <c r="F87" s="37">
        <v>3</v>
      </c>
      <c r="G87" s="15" t="s">
        <v>25</v>
      </c>
      <c r="H87" s="15"/>
      <c r="I87" s="9"/>
      <c r="J87" s="15"/>
      <c r="K87" s="15"/>
      <c r="L87" s="15"/>
      <c r="M87" s="15"/>
      <c r="N87" s="15">
        <f>C87*F87</f>
        <v>6</v>
      </c>
      <c r="O87" s="16" t="s">
        <v>70</v>
      </c>
      <c r="P87" s="15">
        <v>750000</v>
      </c>
      <c r="Q87" s="17">
        <f t="shared" ref="Q87:Q93" si="5">P87*N87</f>
        <v>4500000</v>
      </c>
      <c r="R87" s="17" t="s">
        <v>71</v>
      </c>
    </row>
    <row r="88" spans="1:18" s="1" customFormat="1" ht="16.5">
      <c r="A88" s="12"/>
      <c r="B88" s="31" t="s">
        <v>75</v>
      </c>
      <c r="C88" s="13">
        <v>1</v>
      </c>
      <c r="D88" s="14" t="s">
        <v>22</v>
      </c>
      <c r="E88" s="15" t="s">
        <v>23</v>
      </c>
      <c r="F88" s="38">
        <v>2</v>
      </c>
      <c r="G88" s="15" t="s">
        <v>69</v>
      </c>
      <c r="H88" s="15" t="s">
        <v>23</v>
      </c>
      <c r="I88" s="9">
        <v>3</v>
      </c>
      <c r="J88" s="15" t="s">
        <v>25</v>
      </c>
      <c r="K88" s="15"/>
      <c r="L88" s="15"/>
      <c r="M88" s="15"/>
      <c r="N88" s="15">
        <f>C88*F88*I88</f>
        <v>6</v>
      </c>
      <c r="O88" s="16" t="s">
        <v>70</v>
      </c>
      <c r="P88" s="15">
        <v>200000</v>
      </c>
      <c r="Q88" s="17">
        <f t="shared" si="5"/>
        <v>1200000</v>
      </c>
      <c r="R88" s="51" t="s">
        <v>87</v>
      </c>
    </row>
    <row r="89" spans="1:18" s="1" customFormat="1" ht="16.5">
      <c r="A89" s="12"/>
      <c r="B89" s="31" t="s">
        <v>76</v>
      </c>
      <c r="C89" s="13">
        <v>1</v>
      </c>
      <c r="D89" s="14" t="s">
        <v>22</v>
      </c>
      <c r="E89" s="15" t="s">
        <v>23</v>
      </c>
      <c r="F89" s="39">
        <v>20</v>
      </c>
      <c r="G89" s="15" t="s">
        <v>39</v>
      </c>
      <c r="H89" s="15" t="s">
        <v>23</v>
      </c>
      <c r="I89" s="9">
        <v>3</v>
      </c>
      <c r="J89" s="15" t="s">
        <v>25</v>
      </c>
      <c r="K89" s="15"/>
      <c r="L89" s="15"/>
      <c r="M89" s="15"/>
      <c r="N89" s="15">
        <f>C89*F89*I89</f>
        <v>60</v>
      </c>
      <c r="O89" s="16" t="s">
        <v>40</v>
      </c>
      <c r="P89" s="15">
        <v>150000</v>
      </c>
      <c r="Q89" s="17">
        <f t="shared" si="5"/>
        <v>9000000</v>
      </c>
      <c r="R89" s="51" t="s">
        <v>87</v>
      </c>
    </row>
    <row r="90" spans="1:18" s="1" customFormat="1" ht="16.5">
      <c r="A90" s="12"/>
      <c r="B90" s="31" t="s">
        <v>78</v>
      </c>
      <c r="C90" s="13">
        <v>1</v>
      </c>
      <c r="D90" s="14" t="s">
        <v>22</v>
      </c>
      <c r="E90" s="15" t="s">
        <v>23</v>
      </c>
      <c r="F90" s="37">
        <v>3</v>
      </c>
      <c r="G90" s="15" t="s">
        <v>25</v>
      </c>
      <c r="H90" s="15"/>
      <c r="I90" s="9"/>
      <c r="J90" s="15"/>
      <c r="K90" s="15"/>
      <c r="L90" s="15"/>
      <c r="M90" s="15"/>
      <c r="N90" s="15">
        <f>C90*F90</f>
        <v>3</v>
      </c>
      <c r="O90" s="16" t="s">
        <v>26</v>
      </c>
      <c r="P90" s="15">
        <v>1500000</v>
      </c>
      <c r="Q90" s="17">
        <f>P90*N90</f>
        <v>4500000</v>
      </c>
      <c r="R90" s="51" t="s">
        <v>87</v>
      </c>
    </row>
    <row r="91" spans="1:18" s="1" customFormat="1" ht="16.5">
      <c r="A91" s="42"/>
      <c r="B91" s="52" t="s">
        <v>77</v>
      </c>
      <c r="C91" s="43">
        <v>1</v>
      </c>
      <c r="D91" s="44" t="s">
        <v>22</v>
      </c>
      <c r="E91" s="45" t="s">
        <v>23</v>
      </c>
      <c r="F91" s="46">
        <v>3</v>
      </c>
      <c r="G91" s="45" t="s">
        <v>39</v>
      </c>
      <c r="H91" s="45" t="s">
        <v>23</v>
      </c>
      <c r="I91" s="47">
        <v>3</v>
      </c>
      <c r="J91" s="45" t="s">
        <v>25</v>
      </c>
      <c r="K91" s="45"/>
      <c r="L91" s="45"/>
      <c r="M91" s="45"/>
      <c r="N91" s="45">
        <f>C91*F91*I91</f>
        <v>9</v>
      </c>
      <c r="O91" s="48" t="s">
        <v>40</v>
      </c>
      <c r="P91" s="45">
        <v>380000</v>
      </c>
      <c r="Q91" s="49">
        <f t="shared" si="5"/>
        <v>3420000</v>
      </c>
      <c r="R91" s="49" t="s">
        <v>86</v>
      </c>
    </row>
    <row r="92" spans="1:18" ht="16.5">
      <c r="A92" s="50"/>
      <c r="B92" s="52" t="s">
        <v>85</v>
      </c>
      <c r="C92" s="43">
        <v>1</v>
      </c>
      <c r="D92" s="44" t="s">
        <v>22</v>
      </c>
      <c r="E92" s="45" t="s">
        <v>23</v>
      </c>
      <c r="F92" s="46">
        <v>2</v>
      </c>
      <c r="G92" s="45" t="s">
        <v>39</v>
      </c>
      <c r="H92" s="45" t="s">
        <v>23</v>
      </c>
      <c r="I92" s="47">
        <v>3</v>
      </c>
      <c r="J92" s="45" t="s">
        <v>25</v>
      </c>
      <c r="K92" s="45"/>
      <c r="L92" s="45"/>
      <c r="M92" s="45"/>
      <c r="N92" s="45">
        <f>C92*F92*I92</f>
        <v>6</v>
      </c>
      <c r="O92" s="48" t="s">
        <v>40</v>
      </c>
      <c r="P92" s="45">
        <v>350000</v>
      </c>
      <c r="Q92" s="49">
        <f t="shared" si="5"/>
        <v>2100000</v>
      </c>
      <c r="R92" s="49" t="s">
        <v>86</v>
      </c>
    </row>
    <row r="93" spans="1:18" s="1" customFormat="1" ht="16.5">
      <c r="A93" s="42"/>
      <c r="B93" s="52" t="s">
        <v>79</v>
      </c>
      <c r="C93" s="43">
        <v>1</v>
      </c>
      <c r="D93" s="44" t="s">
        <v>22</v>
      </c>
      <c r="E93" s="45" t="s">
        <v>23</v>
      </c>
      <c r="F93" s="46">
        <v>2</v>
      </c>
      <c r="G93" s="45" t="s">
        <v>69</v>
      </c>
      <c r="H93" s="45" t="s">
        <v>23</v>
      </c>
      <c r="I93" s="47">
        <v>3</v>
      </c>
      <c r="J93" s="45" t="s">
        <v>25</v>
      </c>
      <c r="K93" s="45"/>
      <c r="L93" s="45"/>
      <c r="M93" s="45"/>
      <c r="N93" s="45">
        <f>C93*F93*I93</f>
        <v>6</v>
      </c>
      <c r="O93" s="48" t="s">
        <v>70</v>
      </c>
      <c r="P93" s="45">
        <v>200000</v>
      </c>
      <c r="Q93" s="49">
        <f t="shared" si="5"/>
        <v>1200000</v>
      </c>
      <c r="R93" s="49" t="s">
        <v>86</v>
      </c>
    </row>
    <row r="94" spans="1:18" s="28" customFormat="1" ht="16.5">
      <c r="A94" s="21"/>
      <c r="B94" s="33" t="s">
        <v>63</v>
      </c>
      <c r="C94" s="22">
        <v>16</v>
      </c>
      <c r="D94" s="23" t="s">
        <v>22</v>
      </c>
      <c r="E94" s="24" t="s">
        <v>23</v>
      </c>
      <c r="F94" s="40">
        <v>2</v>
      </c>
      <c r="G94" s="24" t="s">
        <v>51</v>
      </c>
      <c r="H94" s="24" t="s">
        <v>23</v>
      </c>
      <c r="I94" s="25">
        <v>4</v>
      </c>
      <c r="J94" s="24" t="s">
        <v>25</v>
      </c>
      <c r="K94" s="24"/>
      <c r="L94" s="24"/>
      <c r="M94" s="24"/>
      <c r="N94" s="24">
        <f>C94*F94*I94</f>
        <v>128</v>
      </c>
      <c r="O94" s="26" t="s">
        <v>25</v>
      </c>
      <c r="P94" s="24">
        <v>0</v>
      </c>
      <c r="Q94" s="27">
        <f>P94*N94</f>
        <v>0</v>
      </c>
      <c r="R94" s="27"/>
    </row>
    <row r="95" spans="1:18" s="1" customFormat="1" ht="16.5">
      <c r="A95" s="12" t="s">
        <v>59</v>
      </c>
      <c r="B95" s="18" t="s">
        <v>60</v>
      </c>
      <c r="C95" s="13"/>
      <c r="D95" s="14"/>
      <c r="E95" s="15"/>
      <c r="F95" s="38"/>
      <c r="G95" s="15"/>
      <c r="H95" s="15"/>
      <c r="I95" s="9"/>
      <c r="J95" s="15"/>
      <c r="K95" s="15"/>
      <c r="L95" s="15"/>
      <c r="M95" s="15"/>
      <c r="N95" s="15"/>
      <c r="O95" s="16"/>
      <c r="P95" s="15"/>
      <c r="Q95" s="15">
        <f>SUM(Q96:Q98)</f>
        <v>31875000</v>
      </c>
      <c r="R95" s="15"/>
    </row>
    <row r="96" spans="1:18" s="1" customFormat="1" ht="16.5">
      <c r="A96" s="12"/>
      <c r="B96" s="32" t="s">
        <v>61</v>
      </c>
      <c r="C96" s="13">
        <v>16</v>
      </c>
      <c r="D96" s="14" t="s">
        <v>22</v>
      </c>
      <c r="E96" s="15" t="s">
        <v>23</v>
      </c>
      <c r="F96" s="39">
        <v>0</v>
      </c>
      <c r="G96" s="15" t="s">
        <v>39</v>
      </c>
      <c r="H96" s="15" t="s">
        <v>23</v>
      </c>
      <c r="I96" s="9">
        <v>0</v>
      </c>
      <c r="J96" s="15" t="s">
        <v>25</v>
      </c>
      <c r="K96" s="15"/>
      <c r="L96" s="15"/>
      <c r="M96" s="15"/>
      <c r="N96" s="15">
        <f>C96*F96*I96</f>
        <v>0</v>
      </c>
      <c r="O96" s="16" t="s">
        <v>40</v>
      </c>
      <c r="P96" s="15">
        <v>25000</v>
      </c>
      <c r="Q96" s="17">
        <f>P96*N96</f>
        <v>0</v>
      </c>
      <c r="R96" s="17"/>
    </row>
    <row r="97" spans="1:19" s="1" customFormat="1" ht="16.5">
      <c r="A97" s="12"/>
      <c r="B97" s="31" t="s">
        <v>80</v>
      </c>
      <c r="C97" s="13">
        <v>16</v>
      </c>
      <c r="D97" s="14" t="s">
        <v>22</v>
      </c>
      <c r="E97" s="15" t="s">
        <v>23</v>
      </c>
      <c r="F97" s="39">
        <v>25</v>
      </c>
      <c r="G97" s="15" t="s">
        <v>39</v>
      </c>
      <c r="H97" s="15" t="s">
        <v>23</v>
      </c>
      <c r="I97" s="9">
        <v>3</v>
      </c>
      <c r="J97" s="15" t="s">
        <v>25</v>
      </c>
      <c r="K97" s="15"/>
      <c r="L97" s="15"/>
      <c r="M97" s="15"/>
      <c r="N97" s="15">
        <f>C97*F97*I97</f>
        <v>1200</v>
      </c>
      <c r="O97" s="16" t="s">
        <v>40</v>
      </c>
      <c r="P97" s="15">
        <v>25000</v>
      </c>
      <c r="Q97" s="17">
        <f>P97*N97</f>
        <v>30000000</v>
      </c>
      <c r="R97" s="17">
        <f>Q97/4</f>
        <v>7500000</v>
      </c>
      <c r="S97" s="55">
        <f>R97/16</f>
        <v>468750</v>
      </c>
    </row>
    <row r="98" spans="1:19" s="1" customFormat="1" ht="16.5">
      <c r="A98" s="12"/>
      <c r="B98" s="53" t="s">
        <v>81</v>
      </c>
      <c r="C98" s="13">
        <v>1</v>
      </c>
      <c r="D98" s="14" t="s">
        <v>22</v>
      </c>
      <c r="E98" s="15" t="s">
        <v>23</v>
      </c>
      <c r="F98" s="39">
        <v>25</v>
      </c>
      <c r="G98" s="15" t="s">
        <v>39</v>
      </c>
      <c r="H98" s="15" t="s">
        <v>23</v>
      </c>
      <c r="I98" s="9">
        <v>3</v>
      </c>
      <c r="J98" s="15" t="s">
        <v>25</v>
      </c>
      <c r="K98" s="15"/>
      <c r="L98" s="15"/>
      <c r="M98" s="15"/>
      <c r="N98" s="15">
        <f>C98*F98*I98</f>
        <v>75</v>
      </c>
      <c r="O98" s="16" t="s">
        <v>40</v>
      </c>
      <c r="P98" s="15">
        <v>25000</v>
      </c>
      <c r="Q98" s="17">
        <f>P98*N98</f>
        <v>1875000</v>
      </c>
      <c r="R98" s="17"/>
    </row>
    <row r="99" spans="1:19" s="91" customFormat="1" ht="16.5">
      <c r="A99" s="82"/>
      <c r="B99" s="89"/>
      <c r="C99" s="83"/>
      <c r="D99" s="84"/>
      <c r="E99" s="85"/>
      <c r="F99" s="90"/>
      <c r="G99" s="85"/>
      <c r="H99" s="85"/>
      <c r="I99" s="86"/>
      <c r="J99" s="85"/>
      <c r="K99" s="85"/>
      <c r="L99" s="85"/>
      <c r="M99" s="85"/>
      <c r="N99" s="85"/>
      <c r="O99" s="87"/>
      <c r="P99" s="85"/>
      <c r="Q99" s="88"/>
      <c r="R99" s="88"/>
    </row>
    <row r="100" spans="1:19">
      <c r="B100" s="54" t="s">
        <v>118</v>
      </c>
      <c r="Q100" s="74">
        <f>Q101+Q108+Q125</f>
        <v>45278000</v>
      </c>
      <c r="S100" s="103">
        <f>Q100/16</f>
        <v>2829875</v>
      </c>
    </row>
    <row r="101" spans="1:19">
      <c r="A101" s="56" t="s">
        <v>89</v>
      </c>
      <c r="B101" s="57" t="s">
        <v>90</v>
      </c>
      <c r="N101" s="58"/>
      <c r="P101" s="58"/>
      <c r="Q101" s="59">
        <f>Q102</f>
        <v>25000000</v>
      </c>
      <c r="R101" s="58"/>
      <c r="S101" s="58"/>
    </row>
    <row r="102" spans="1:19">
      <c r="A102" s="60" t="s">
        <v>18</v>
      </c>
      <c r="B102" s="57" t="s">
        <v>91</v>
      </c>
      <c r="N102" s="58"/>
      <c r="P102" s="58"/>
      <c r="Q102" s="61">
        <f>SUM(Q104:Q107)</f>
        <v>25000000</v>
      </c>
      <c r="R102" s="62"/>
      <c r="S102" s="60" t="s">
        <v>92</v>
      </c>
    </row>
    <row r="103" spans="1:19">
      <c r="A103" s="58"/>
      <c r="B103" s="57" t="s">
        <v>93</v>
      </c>
      <c r="N103" s="58"/>
      <c r="P103" s="58"/>
      <c r="Q103" s="58"/>
      <c r="R103" s="58"/>
      <c r="S103" s="58"/>
    </row>
    <row r="104" spans="1:19">
      <c r="A104" s="58"/>
      <c r="B104" s="57" t="s">
        <v>94</v>
      </c>
      <c r="C104" s="13">
        <v>16</v>
      </c>
      <c r="D104" s="14" t="s">
        <v>22</v>
      </c>
      <c r="E104" s="15" t="s">
        <v>23</v>
      </c>
      <c r="F104" s="38">
        <v>1</v>
      </c>
      <c r="G104" s="15" t="s">
        <v>24</v>
      </c>
      <c r="H104" s="15" t="s">
        <v>23</v>
      </c>
      <c r="I104" s="9">
        <v>1</v>
      </c>
      <c r="J104" s="15" t="s">
        <v>25</v>
      </c>
      <c r="K104" s="15"/>
      <c r="L104" s="15"/>
      <c r="M104" s="15"/>
      <c r="N104" s="15">
        <f>C104*F104*I104</f>
        <v>16</v>
      </c>
      <c r="P104" s="64">
        <v>325000</v>
      </c>
      <c r="Q104" s="61">
        <f>N104*P104</f>
        <v>5200000</v>
      </c>
      <c r="R104" s="58"/>
      <c r="S104" s="60"/>
    </row>
    <row r="105" spans="1:19">
      <c r="A105" s="58"/>
      <c r="B105" s="57" t="s">
        <v>95</v>
      </c>
      <c r="C105" s="13">
        <v>16</v>
      </c>
      <c r="D105" s="14" t="s">
        <v>22</v>
      </c>
      <c r="E105" s="15" t="s">
        <v>23</v>
      </c>
      <c r="F105" s="38">
        <v>1</v>
      </c>
      <c r="G105" s="15" t="s">
        <v>24</v>
      </c>
      <c r="H105" s="15" t="s">
        <v>23</v>
      </c>
      <c r="I105" s="9">
        <v>1</v>
      </c>
      <c r="J105" s="15" t="s">
        <v>25</v>
      </c>
      <c r="K105" s="15"/>
      <c r="L105" s="15"/>
      <c r="M105" s="15"/>
      <c r="N105" s="15">
        <f>C105*F105*I105</f>
        <v>16</v>
      </c>
      <c r="P105" s="64">
        <v>225000</v>
      </c>
      <c r="Q105" s="61">
        <f t="shared" ref="Q105:Q115" si="6">N105*P105</f>
        <v>3600000</v>
      </c>
      <c r="R105" s="58"/>
      <c r="S105" s="60"/>
    </row>
    <row r="106" spans="1:19">
      <c r="A106" s="58"/>
      <c r="B106" s="57" t="s">
        <v>96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28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200000</v>
      </c>
      <c r="Q106" s="61">
        <f t="shared" si="6"/>
        <v>3200000</v>
      </c>
      <c r="R106" s="58"/>
      <c r="S106" s="60"/>
    </row>
    <row r="107" spans="1:19">
      <c r="A107" s="58"/>
      <c r="B107" s="57" t="s">
        <v>97</v>
      </c>
      <c r="N107" s="63">
        <v>1</v>
      </c>
      <c r="P107" s="64">
        <v>13000000</v>
      </c>
      <c r="Q107" s="61">
        <f t="shared" si="6"/>
        <v>13000000</v>
      </c>
      <c r="R107" s="58"/>
      <c r="S107" s="60"/>
    </row>
    <row r="108" spans="1:19">
      <c r="A108" s="56" t="s">
        <v>98</v>
      </c>
      <c r="B108" s="57" t="s">
        <v>99</v>
      </c>
      <c r="N108" s="58"/>
      <c r="P108" s="58"/>
      <c r="Q108" s="61">
        <f>Q109+Q113+Q116+Q119+Q122</f>
        <v>19978000</v>
      </c>
      <c r="R108" s="58"/>
      <c r="S108" s="58"/>
    </row>
    <row r="109" spans="1:19" s="92" customFormat="1">
      <c r="A109" s="60" t="s">
        <v>18</v>
      </c>
      <c r="B109" s="57" t="s">
        <v>91</v>
      </c>
      <c r="F109" s="93"/>
      <c r="N109" s="58"/>
      <c r="P109" s="58"/>
      <c r="Q109" s="61">
        <f>SUM(Q110:Q112)</f>
        <v>11600000</v>
      </c>
      <c r="R109" s="62"/>
      <c r="S109" s="60" t="s">
        <v>92</v>
      </c>
    </row>
    <row r="110" spans="1:19" s="92" customFormat="1">
      <c r="A110" s="58"/>
      <c r="B110" s="57" t="s">
        <v>93</v>
      </c>
      <c r="F110" s="93"/>
      <c r="N110" s="58"/>
      <c r="P110" s="58"/>
      <c r="Q110" s="58"/>
      <c r="R110" s="58"/>
      <c r="S110" s="58"/>
    </row>
    <row r="111" spans="1:19" s="92" customFormat="1">
      <c r="A111" s="58"/>
      <c r="B111" s="57" t="s">
        <v>100</v>
      </c>
      <c r="C111" s="13">
        <v>16</v>
      </c>
      <c r="D111" s="14" t="s">
        <v>22</v>
      </c>
      <c r="E111" s="15" t="s">
        <v>23</v>
      </c>
      <c r="F111" s="38">
        <v>20</v>
      </c>
      <c r="G111" s="15" t="s">
        <v>114</v>
      </c>
      <c r="H111" s="15" t="s">
        <v>23</v>
      </c>
      <c r="I111" s="9">
        <v>1</v>
      </c>
      <c r="J111" s="15" t="s">
        <v>25</v>
      </c>
      <c r="K111" s="15"/>
      <c r="L111" s="15"/>
      <c r="M111" s="15"/>
      <c r="N111" s="15">
        <f>C111*F111*I111</f>
        <v>320</v>
      </c>
      <c r="P111" s="64">
        <v>35000</v>
      </c>
      <c r="Q111" s="61">
        <f t="shared" si="6"/>
        <v>11200000</v>
      </c>
      <c r="R111" s="58"/>
      <c r="S111" s="60"/>
    </row>
    <row r="112" spans="1:19" s="92" customFormat="1">
      <c r="A112" s="58"/>
      <c r="B112" s="57" t="s">
        <v>101</v>
      </c>
      <c r="C112" s="13">
        <v>16</v>
      </c>
      <c r="D112" s="14" t="s">
        <v>22</v>
      </c>
      <c r="E112" s="15" t="s">
        <v>23</v>
      </c>
      <c r="F112" s="38">
        <v>1</v>
      </c>
      <c r="G112" s="15" t="s">
        <v>43</v>
      </c>
      <c r="H112" s="15" t="s">
        <v>23</v>
      </c>
      <c r="I112" s="9">
        <v>1</v>
      </c>
      <c r="J112" s="15" t="s">
        <v>25</v>
      </c>
      <c r="K112" s="15"/>
      <c r="L112" s="15"/>
      <c r="M112" s="15"/>
      <c r="N112" s="15">
        <f>C112*F112*I112</f>
        <v>16</v>
      </c>
      <c r="P112" s="64">
        <v>25000</v>
      </c>
      <c r="Q112" s="61">
        <f t="shared" si="6"/>
        <v>400000</v>
      </c>
      <c r="R112" s="58"/>
      <c r="S112" s="60"/>
    </row>
    <row r="113" spans="1:19" s="92" customFormat="1">
      <c r="A113" s="60" t="s">
        <v>102</v>
      </c>
      <c r="B113" s="57" t="s">
        <v>103</v>
      </c>
      <c r="F113" s="93"/>
      <c r="N113" s="58"/>
      <c r="P113" s="58"/>
      <c r="Q113" s="61">
        <f>Q115</f>
        <v>900000</v>
      </c>
      <c r="R113" s="62"/>
      <c r="S113" s="60" t="s">
        <v>92</v>
      </c>
    </row>
    <row r="114" spans="1:19" s="92" customFormat="1">
      <c r="A114" s="58"/>
      <c r="B114" s="57" t="s">
        <v>93</v>
      </c>
      <c r="F114" s="93"/>
      <c r="N114" s="58"/>
      <c r="P114" s="58"/>
      <c r="Q114" s="58"/>
      <c r="R114" s="58"/>
      <c r="S114" s="58"/>
    </row>
    <row r="115" spans="1:19" s="92" customFormat="1">
      <c r="A115" s="58"/>
      <c r="B115" s="57" t="s">
        <v>104</v>
      </c>
      <c r="C115" s="13">
        <v>3</v>
      </c>
      <c r="D115" s="14" t="s">
        <v>22</v>
      </c>
      <c r="E115" s="15" t="s">
        <v>23</v>
      </c>
      <c r="F115" s="38">
        <v>1</v>
      </c>
      <c r="G115" s="15" t="s">
        <v>43</v>
      </c>
      <c r="H115" s="15" t="s">
        <v>23</v>
      </c>
      <c r="I115" s="9">
        <v>1</v>
      </c>
      <c r="J115" s="15" t="s">
        <v>25</v>
      </c>
      <c r="K115" s="15"/>
      <c r="L115" s="15"/>
      <c r="M115" s="15"/>
      <c r="N115" s="15">
        <f>C115*F115*I115</f>
        <v>3</v>
      </c>
      <c r="P115" s="64">
        <v>300000</v>
      </c>
      <c r="Q115" s="61">
        <f t="shared" si="6"/>
        <v>900000</v>
      </c>
      <c r="R115" s="58"/>
      <c r="S115" s="60"/>
    </row>
    <row r="116" spans="1:19" s="92" customFormat="1">
      <c r="A116" s="60" t="s">
        <v>46</v>
      </c>
      <c r="B116" s="57" t="s">
        <v>105</v>
      </c>
      <c r="F116" s="93"/>
      <c r="N116" s="58"/>
      <c r="P116" s="58"/>
      <c r="Q116" s="61">
        <f>Q118</f>
        <v>1000000</v>
      </c>
      <c r="R116" s="62"/>
      <c r="S116" s="60" t="s">
        <v>92</v>
      </c>
    </row>
    <row r="117" spans="1:19" s="92" customFormat="1">
      <c r="A117" s="58"/>
      <c r="B117" s="57" t="s">
        <v>93</v>
      </c>
      <c r="F117" s="93"/>
      <c r="N117" s="58"/>
      <c r="P117" s="58"/>
      <c r="Q117" s="58"/>
      <c r="R117" s="58"/>
      <c r="S117" s="58"/>
    </row>
    <row r="118" spans="1:19" s="92" customFormat="1">
      <c r="A118" s="58"/>
      <c r="B118" s="57" t="s">
        <v>106</v>
      </c>
      <c r="C118" s="13">
        <v>1</v>
      </c>
      <c r="D118" s="14" t="s">
        <v>22</v>
      </c>
      <c r="E118" s="15" t="s">
        <v>23</v>
      </c>
      <c r="F118" s="38">
        <v>20</v>
      </c>
      <c r="G118" s="15" t="s">
        <v>114</v>
      </c>
      <c r="H118" s="15" t="s">
        <v>23</v>
      </c>
      <c r="I118" s="9">
        <v>1</v>
      </c>
      <c r="J118" s="15" t="s">
        <v>25</v>
      </c>
      <c r="K118" s="15"/>
      <c r="L118" s="15"/>
      <c r="M118" s="15"/>
      <c r="N118" s="15">
        <f>C118*F118*I118</f>
        <v>20</v>
      </c>
      <c r="P118" s="64">
        <v>50000</v>
      </c>
      <c r="Q118" s="61">
        <f>N118*P118</f>
        <v>1000000</v>
      </c>
      <c r="R118" s="58"/>
      <c r="S118" s="60"/>
    </row>
    <row r="119" spans="1:19" s="92" customFormat="1">
      <c r="A119" s="60" t="s">
        <v>107</v>
      </c>
      <c r="B119" s="57" t="s">
        <v>108</v>
      </c>
      <c r="F119" s="93"/>
      <c r="N119" s="58"/>
      <c r="P119" s="58"/>
      <c r="Q119" s="61">
        <f>Q121</f>
        <v>1678000</v>
      </c>
      <c r="R119" s="62"/>
      <c r="S119" s="60" t="s">
        <v>92</v>
      </c>
    </row>
    <row r="120" spans="1:19" s="92" customFormat="1">
      <c r="A120" s="58"/>
      <c r="B120" s="57" t="s">
        <v>93</v>
      </c>
      <c r="F120" s="93"/>
      <c r="N120" s="58"/>
      <c r="P120" s="58"/>
      <c r="Q120" s="58"/>
      <c r="R120" s="58"/>
      <c r="S120" s="58"/>
    </row>
    <row r="121" spans="1:19" s="92" customFormat="1">
      <c r="A121" s="58"/>
      <c r="B121" s="57" t="s">
        <v>109</v>
      </c>
      <c r="C121" s="13">
        <v>2</v>
      </c>
      <c r="D121" s="14" t="s">
        <v>115</v>
      </c>
      <c r="E121" s="15" t="s">
        <v>23</v>
      </c>
      <c r="F121" s="38">
        <v>1</v>
      </c>
      <c r="G121" s="15" t="s">
        <v>25</v>
      </c>
      <c r="H121" s="15" t="s">
        <v>23</v>
      </c>
      <c r="I121" s="9">
        <v>1</v>
      </c>
      <c r="J121" s="15" t="s">
        <v>25</v>
      </c>
      <c r="K121" s="15"/>
      <c r="L121" s="15"/>
      <c r="M121" s="15"/>
      <c r="N121" s="15">
        <f>C121*F121*I121</f>
        <v>2</v>
      </c>
      <c r="P121" s="64">
        <v>839000</v>
      </c>
      <c r="Q121" s="61">
        <f>N121*P121</f>
        <v>1678000</v>
      </c>
      <c r="R121" s="58"/>
      <c r="S121" s="60"/>
    </row>
    <row r="122" spans="1:19" s="92" customFormat="1">
      <c r="A122" s="60" t="s">
        <v>59</v>
      </c>
      <c r="B122" s="57" t="s">
        <v>110</v>
      </c>
      <c r="F122" s="93"/>
      <c r="N122" s="58"/>
      <c r="P122" s="58"/>
      <c r="Q122" s="61">
        <f>Q124</f>
        <v>4800000</v>
      </c>
      <c r="R122" s="62"/>
      <c r="S122" s="60" t="s">
        <v>92</v>
      </c>
    </row>
    <row r="123" spans="1:19" s="92" customFormat="1">
      <c r="A123" s="58"/>
      <c r="B123" s="57" t="s">
        <v>93</v>
      </c>
      <c r="F123" s="93"/>
      <c r="N123" s="58"/>
      <c r="P123" s="58"/>
      <c r="Q123" s="58"/>
      <c r="R123" s="58"/>
      <c r="S123" s="58"/>
    </row>
    <row r="124" spans="1:19" s="92" customFormat="1">
      <c r="A124" s="58"/>
      <c r="B124" s="57" t="s">
        <v>111</v>
      </c>
      <c r="C124" s="13">
        <v>16</v>
      </c>
      <c r="D124" s="14" t="s">
        <v>22</v>
      </c>
      <c r="E124" s="15" t="s">
        <v>23</v>
      </c>
      <c r="F124" s="38">
        <v>1</v>
      </c>
      <c r="G124" s="15" t="s">
        <v>43</v>
      </c>
      <c r="H124" s="15" t="s">
        <v>23</v>
      </c>
      <c r="I124" s="9">
        <v>1</v>
      </c>
      <c r="J124" s="15" t="s">
        <v>25</v>
      </c>
      <c r="K124" s="15"/>
      <c r="L124" s="15"/>
      <c r="M124" s="15"/>
      <c r="N124" s="15">
        <f>C124*F124*I124</f>
        <v>16</v>
      </c>
      <c r="P124" s="64">
        <v>300000</v>
      </c>
      <c r="Q124" s="61">
        <f>N124*P124</f>
        <v>4800000</v>
      </c>
      <c r="R124" s="58"/>
      <c r="S124" s="60"/>
    </row>
    <row r="125" spans="1:19" s="92" customFormat="1">
      <c r="A125" s="56"/>
      <c r="B125" s="57" t="s">
        <v>112</v>
      </c>
      <c r="F125" s="93"/>
      <c r="N125" s="58"/>
      <c r="P125" s="58"/>
      <c r="Q125" s="59">
        <f>Q126</f>
        <v>300000</v>
      </c>
      <c r="R125" s="58"/>
      <c r="S125" s="58"/>
    </row>
    <row r="126" spans="1:19" s="92" customFormat="1">
      <c r="A126" s="60" t="s">
        <v>18</v>
      </c>
      <c r="B126" s="57" t="s">
        <v>91</v>
      </c>
      <c r="F126" s="93"/>
      <c r="N126" s="58"/>
      <c r="P126" s="58"/>
      <c r="Q126" s="61">
        <f>Q128</f>
        <v>300000</v>
      </c>
      <c r="R126" s="62"/>
      <c r="S126" s="60" t="s">
        <v>92</v>
      </c>
    </row>
    <row r="127" spans="1:19" s="92" customFormat="1">
      <c r="A127" s="58"/>
      <c r="B127" s="57" t="s">
        <v>93</v>
      </c>
      <c r="F127" s="93"/>
      <c r="N127" s="58"/>
      <c r="P127" s="58"/>
      <c r="Q127" s="58"/>
      <c r="R127" s="58"/>
      <c r="S127" s="58"/>
    </row>
    <row r="128" spans="1:19" s="92" customFormat="1">
      <c r="A128" s="58"/>
      <c r="B128" s="57" t="s">
        <v>113</v>
      </c>
      <c r="C128" s="13">
        <v>1</v>
      </c>
      <c r="D128" s="14" t="s">
        <v>116</v>
      </c>
      <c r="E128" s="15" t="s">
        <v>23</v>
      </c>
      <c r="F128" s="38">
        <v>1</v>
      </c>
      <c r="G128" s="15" t="s">
        <v>117</v>
      </c>
      <c r="H128" s="15" t="s">
        <v>23</v>
      </c>
      <c r="I128" s="9">
        <v>1</v>
      </c>
      <c r="J128" s="15" t="s">
        <v>25</v>
      </c>
      <c r="K128" s="15"/>
      <c r="L128" s="15"/>
      <c r="M128" s="15"/>
      <c r="N128" s="15">
        <f>C128*F128*I128</f>
        <v>1</v>
      </c>
      <c r="P128" s="64">
        <v>300000</v>
      </c>
      <c r="Q128" s="61">
        <f>N128*P128</f>
        <v>300000</v>
      </c>
      <c r="R128" s="58"/>
      <c r="S128" s="60"/>
    </row>
  </sheetData>
  <mergeCells count="9">
    <mergeCell ref="C3:M3"/>
    <mergeCell ref="R61:R62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30"/>
  <sheetViews>
    <sheetView workbookViewId="0">
      <selection activeCell="A7" sqref="A7:J71"/>
    </sheetView>
  </sheetViews>
  <sheetFormatPr defaultRowHeight="15"/>
  <cols>
    <col min="1" max="1" width="11.28515625" bestFit="1" customWidth="1"/>
    <col min="2" max="2" width="64.85546875" style="54" customWidth="1"/>
    <col min="3" max="3" width="9" bestFit="1" customWidth="1"/>
    <col min="4" max="4" width="5.5703125" bestFit="1" customWidth="1"/>
    <col min="5" max="5" width="3" bestFit="1" customWidth="1"/>
    <col min="6" max="6" width="5.28515625" style="41" bestFit="1" customWidth="1"/>
    <col min="7" max="7" width="5.85546875" bestFit="1" customWidth="1"/>
    <col min="8" max="9" width="3" bestFit="1" customWidth="1"/>
    <col min="10" max="10" width="5.140625" bestFit="1" customWidth="1"/>
    <col min="14" max="14" width="6" bestFit="1" customWidth="1"/>
    <col min="15" max="15" width="8.42578125" bestFit="1" customWidth="1"/>
    <col min="16" max="16" width="12.42578125" bestFit="1" customWidth="1"/>
    <col min="17" max="17" width="12.140625" bestFit="1" customWidth="1"/>
    <col min="18" max="18" width="24" bestFit="1" customWidth="1"/>
    <col min="19" max="19" width="12" bestFit="1" customWidth="1"/>
    <col min="257" max="257" width="11.28515625" bestFit="1" customWidth="1"/>
    <col min="258" max="258" width="64.85546875" customWidth="1"/>
    <col min="259" max="259" width="9" bestFit="1" customWidth="1"/>
    <col min="260" max="260" width="5.5703125" bestFit="1" customWidth="1"/>
    <col min="261" max="261" width="3" bestFit="1" customWidth="1"/>
    <col min="262" max="262" width="5.28515625" bestFit="1" customWidth="1"/>
    <col min="263" max="263" width="5.85546875" bestFit="1" customWidth="1"/>
    <col min="264" max="265" width="3" bestFit="1" customWidth="1"/>
    <col min="266" max="266" width="5.140625" bestFit="1" customWidth="1"/>
    <col min="270" max="270" width="6" bestFit="1" customWidth="1"/>
    <col min="271" max="271" width="8.42578125" bestFit="1" customWidth="1"/>
    <col min="272" max="272" width="12.42578125" bestFit="1" customWidth="1"/>
    <col min="273" max="273" width="12.140625" bestFit="1" customWidth="1"/>
    <col min="274" max="274" width="24" bestFit="1" customWidth="1"/>
    <col min="275" max="275" width="12" bestFit="1" customWidth="1"/>
    <col min="513" max="513" width="11.28515625" bestFit="1" customWidth="1"/>
    <col min="514" max="514" width="64.85546875" customWidth="1"/>
    <col min="515" max="515" width="9" bestFit="1" customWidth="1"/>
    <col min="516" max="516" width="5.5703125" bestFit="1" customWidth="1"/>
    <col min="517" max="517" width="3" bestFit="1" customWidth="1"/>
    <col min="518" max="518" width="5.28515625" bestFit="1" customWidth="1"/>
    <col min="519" max="519" width="5.85546875" bestFit="1" customWidth="1"/>
    <col min="520" max="521" width="3" bestFit="1" customWidth="1"/>
    <col min="522" max="522" width="5.140625" bestFit="1" customWidth="1"/>
    <col min="526" max="526" width="6" bestFit="1" customWidth="1"/>
    <col min="527" max="527" width="8.42578125" bestFit="1" customWidth="1"/>
    <col min="528" max="528" width="12.42578125" bestFit="1" customWidth="1"/>
    <col min="529" max="529" width="12.140625" bestFit="1" customWidth="1"/>
    <col min="530" max="530" width="24" bestFit="1" customWidth="1"/>
    <col min="531" max="531" width="12" bestFit="1" customWidth="1"/>
    <col min="769" max="769" width="11.28515625" bestFit="1" customWidth="1"/>
    <col min="770" max="770" width="64.85546875" customWidth="1"/>
    <col min="771" max="771" width="9" bestFit="1" customWidth="1"/>
    <col min="772" max="772" width="5.5703125" bestFit="1" customWidth="1"/>
    <col min="773" max="773" width="3" bestFit="1" customWidth="1"/>
    <col min="774" max="774" width="5.28515625" bestFit="1" customWidth="1"/>
    <col min="775" max="775" width="5.85546875" bestFit="1" customWidth="1"/>
    <col min="776" max="777" width="3" bestFit="1" customWidth="1"/>
    <col min="778" max="778" width="5.140625" bestFit="1" customWidth="1"/>
    <col min="782" max="782" width="6" bestFit="1" customWidth="1"/>
    <col min="783" max="783" width="8.42578125" bestFit="1" customWidth="1"/>
    <col min="784" max="784" width="12.42578125" bestFit="1" customWidth="1"/>
    <col min="785" max="785" width="12.140625" bestFit="1" customWidth="1"/>
    <col min="786" max="786" width="24" bestFit="1" customWidth="1"/>
    <col min="787" max="787" width="12" bestFit="1" customWidth="1"/>
    <col min="1025" max="1025" width="11.28515625" bestFit="1" customWidth="1"/>
    <col min="1026" max="1026" width="64.85546875" customWidth="1"/>
    <col min="1027" max="1027" width="9" bestFit="1" customWidth="1"/>
    <col min="1028" max="1028" width="5.5703125" bestFit="1" customWidth="1"/>
    <col min="1029" max="1029" width="3" bestFit="1" customWidth="1"/>
    <col min="1030" max="1030" width="5.28515625" bestFit="1" customWidth="1"/>
    <col min="1031" max="1031" width="5.85546875" bestFit="1" customWidth="1"/>
    <col min="1032" max="1033" width="3" bestFit="1" customWidth="1"/>
    <col min="1034" max="1034" width="5.140625" bestFit="1" customWidth="1"/>
    <col min="1038" max="1038" width="6" bestFit="1" customWidth="1"/>
    <col min="1039" max="1039" width="8.42578125" bestFit="1" customWidth="1"/>
    <col min="1040" max="1040" width="12.42578125" bestFit="1" customWidth="1"/>
    <col min="1041" max="1041" width="12.140625" bestFit="1" customWidth="1"/>
    <col min="1042" max="1042" width="24" bestFit="1" customWidth="1"/>
    <col min="1043" max="1043" width="12" bestFit="1" customWidth="1"/>
    <col min="1281" max="1281" width="11.28515625" bestFit="1" customWidth="1"/>
    <col min="1282" max="1282" width="64.85546875" customWidth="1"/>
    <col min="1283" max="1283" width="9" bestFit="1" customWidth="1"/>
    <col min="1284" max="1284" width="5.5703125" bestFit="1" customWidth="1"/>
    <col min="1285" max="1285" width="3" bestFit="1" customWidth="1"/>
    <col min="1286" max="1286" width="5.28515625" bestFit="1" customWidth="1"/>
    <col min="1287" max="1287" width="5.85546875" bestFit="1" customWidth="1"/>
    <col min="1288" max="1289" width="3" bestFit="1" customWidth="1"/>
    <col min="1290" max="1290" width="5.140625" bestFit="1" customWidth="1"/>
    <col min="1294" max="1294" width="6" bestFit="1" customWidth="1"/>
    <col min="1295" max="1295" width="8.42578125" bestFit="1" customWidth="1"/>
    <col min="1296" max="1296" width="12.42578125" bestFit="1" customWidth="1"/>
    <col min="1297" max="1297" width="12.140625" bestFit="1" customWidth="1"/>
    <col min="1298" max="1298" width="24" bestFit="1" customWidth="1"/>
    <col min="1299" max="1299" width="12" bestFit="1" customWidth="1"/>
    <col min="1537" max="1537" width="11.28515625" bestFit="1" customWidth="1"/>
    <col min="1538" max="1538" width="64.85546875" customWidth="1"/>
    <col min="1539" max="1539" width="9" bestFit="1" customWidth="1"/>
    <col min="1540" max="1540" width="5.5703125" bestFit="1" customWidth="1"/>
    <col min="1541" max="1541" width="3" bestFit="1" customWidth="1"/>
    <col min="1542" max="1542" width="5.28515625" bestFit="1" customWidth="1"/>
    <col min="1543" max="1543" width="5.85546875" bestFit="1" customWidth="1"/>
    <col min="1544" max="1545" width="3" bestFit="1" customWidth="1"/>
    <col min="1546" max="1546" width="5.140625" bestFit="1" customWidth="1"/>
    <col min="1550" max="1550" width="6" bestFit="1" customWidth="1"/>
    <col min="1551" max="1551" width="8.42578125" bestFit="1" customWidth="1"/>
    <col min="1552" max="1552" width="12.42578125" bestFit="1" customWidth="1"/>
    <col min="1553" max="1553" width="12.140625" bestFit="1" customWidth="1"/>
    <col min="1554" max="1554" width="24" bestFit="1" customWidth="1"/>
    <col min="1555" max="1555" width="12" bestFit="1" customWidth="1"/>
    <col min="1793" max="1793" width="11.28515625" bestFit="1" customWidth="1"/>
    <col min="1794" max="1794" width="64.85546875" customWidth="1"/>
    <col min="1795" max="1795" width="9" bestFit="1" customWidth="1"/>
    <col min="1796" max="1796" width="5.5703125" bestFit="1" customWidth="1"/>
    <col min="1797" max="1797" width="3" bestFit="1" customWidth="1"/>
    <col min="1798" max="1798" width="5.28515625" bestFit="1" customWidth="1"/>
    <col min="1799" max="1799" width="5.85546875" bestFit="1" customWidth="1"/>
    <col min="1800" max="1801" width="3" bestFit="1" customWidth="1"/>
    <col min="1802" max="1802" width="5.140625" bestFit="1" customWidth="1"/>
    <col min="1806" max="1806" width="6" bestFit="1" customWidth="1"/>
    <col min="1807" max="1807" width="8.42578125" bestFit="1" customWidth="1"/>
    <col min="1808" max="1808" width="12.42578125" bestFit="1" customWidth="1"/>
    <col min="1809" max="1809" width="12.140625" bestFit="1" customWidth="1"/>
    <col min="1810" max="1810" width="24" bestFit="1" customWidth="1"/>
    <col min="1811" max="1811" width="12" bestFit="1" customWidth="1"/>
    <col min="2049" max="2049" width="11.28515625" bestFit="1" customWidth="1"/>
    <col min="2050" max="2050" width="64.85546875" customWidth="1"/>
    <col min="2051" max="2051" width="9" bestFit="1" customWidth="1"/>
    <col min="2052" max="2052" width="5.5703125" bestFit="1" customWidth="1"/>
    <col min="2053" max="2053" width="3" bestFit="1" customWidth="1"/>
    <col min="2054" max="2054" width="5.28515625" bestFit="1" customWidth="1"/>
    <col min="2055" max="2055" width="5.85546875" bestFit="1" customWidth="1"/>
    <col min="2056" max="2057" width="3" bestFit="1" customWidth="1"/>
    <col min="2058" max="2058" width="5.140625" bestFit="1" customWidth="1"/>
    <col min="2062" max="2062" width="6" bestFit="1" customWidth="1"/>
    <col min="2063" max="2063" width="8.42578125" bestFit="1" customWidth="1"/>
    <col min="2064" max="2064" width="12.42578125" bestFit="1" customWidth="1"/>
    <col min="2065" max="2065" width="12.140625" bestFit="1" customWidth="1"/>
    <col min="2066" max="2066" width="24" bestFit="1" customWidth="1"/>
    <col min="2067" max="2067" width="12" bestFit="1" customWidth="1"/>
    <col min="2305" max="2305" width="11.28515625" bestFit="1" customWidth="1"/>
    <col min="2306" max="2306" width="64.85546875" customWidth="1"/>
    <col min="2307" max="2307" width="9" bestFit="1" customWidth="1"/>
    <col min="2308" max="2308" width="5.5703125" bestFit="1" customWidth="1"/>
    <col min="2309" max="2309" width="3" bestFit="1" customWidth="1"/>
    <col min="2310" max="2310" width="5.28515625" bestFit="1" customWidth="1"/>
    <col min="2311" max="2311" width="5.85546875" bestFit="1" customWidth="1"/>
    <col min="2312" max="2313" width="3" bestFit="1" customWidth="1"/>
    <col min="2314" max="2314" width="5.140625" bestFit="1" customWidth="1"/>
    <col min="2318" max="2318" width="6" bestFit="1" customWidth="1"/>
    <col min="2319" max="2319" width="8.42578125" bestFit="1" customWidth="1"/>
    <col min="2320" max="2320" width="12.42578125" bestFit="1" customWidth="1"/>
    <col min="2321" max="2321" width="12.140625" bestFit="1" customWidth="1"/>
    <col min="2322" max="2322" width="24" bestFit="1" customWidth="1"/>
    <col min="2323" max="2323" width="12" bestFit="1" customWidth="1"/>
    <col min="2561" max="2561" width="11.28515625" bestFit="1" customWidth="1"/>
    <col min="2562" max="2562" width="64.85546875" customWidth="1"/>
    <col min="2563" max="2563" width="9" bestFit="1" customWidth="1"/>
    <col min="2564" max="2564" width="5.5703125" bestFit="1" customWidth="1"/>
    <col min="2565" max="2565" width="3" bestFit="1" customWidth="1"/>
    <col min="2566" max="2566" width="5.28515625" bestFit="1" customWidth="1"/>
    <col min="2567" max="2567" width="5.85546875" bestFit="1" customWidth="1"/>
    <col min="2568" max="2569" width="3" bestFit="1" customWidth="1"/>
    <col min="2570" max="2570" width="5.140625" bestFit="1" customWidth="1"/>
    <col min="2574" max="2574" width="6" bestFit="1" customWidth="1"/>
    <col min="2575" max="2575" width="8.42578125" bestFit="1" customWidth="1"/>
    <col min="2576" max="2576" width="12.42578125" bestFit="1" customWidth="1"/>
    <col min="2577" max="2577" width="12.140625" bestFit="1" customWidth="1"/>
    <col min="2578" max="2578" width="24" bestFit="1" customWidth="1"/>
    <col min="2579" max="2579" width="12" bestFit="1" customWidth="1"/>
    <col min="2817" max="2817" width="11.28515625" bestFit="1" customWidth="1"/>
    <col min="2818" max="2818" width="64.85546875" customWidth="1"/>
    <col min="2819" max="2819" width="9" bestFit="1" customWidth="1"/>
    <col min="2820" max="2820" width="5.5703125" bestFit="1" customWidth="1"/>
    <col min="2821" max="2821" width="3" bestFit="1" customWidth="1"/>
    <col min="2822" max="2822" width="5.28515625" bestFit="1" customWidth="1"/>
    <col min="2823" max="2823" width="5.85546875" bestFit="1" customWidth="1"/>
    <col min="2824" max="2825" width="3" bestFit="1" customWidth="1"/>
    <col min="2826" max="2826" width="5.140625" bestFit="1" customWidth="1"/>
    <col min="2830" max="2830" width="6" bestFit="1" customWidth="1"/>
    <col min="2831" max="2831" width="8.42578125" bestFit="1" customWidth="1"/>
    <col min="2832" max="2832" width="12.42578125" bestFit="1" customWidth="1"/>
    <col min="2833" max="2833" width="12.140625" bestFit="1" customWidth="1"/>
    <col min="2834" max="2834" width="24" bestFit="1" customWidth="1"/>
    <col min="2835" max="2835" width="12" bestFit="1" customWidth="1"/>
    <col min="3073" max="3073" width="11.28515625" bestFit="1" customWidth="1"/>
    <col min="3074" max="3074" width="64.85546875" customWidth="1"/>
    <col min="3075" max="3075" width="9" bestFit="1" customWidth="1"/>
    <col min="3076" max="3076" width="5.5703125" bestFit="1" customWidth="1"/>
    <col min="3077" max="3077" width="3" bestFit="1" customWidth="1"/>
    <col min="3078" max="3078" width="5.28515625" bestFit="1" customWidth="1"/>
    <col min="3079" max="3079" width="5.85546875" bestFit="1" customWidth="1"/>
    <col min="3080" max="3081" width="3" bestFit="1" customWidth="1"/>
    <col min="3082" max="3082" width="5.140625" bestFit="1" customWidth="1"/>
    <col min="3086" max="3086" width="6" bestFit="1" customWidth="1"/>
    <col min="3087" max="3087" width="8.42578125" bestFit="1" customWidth="1"/>
    <col min="3088" max="3088" width="12.42578125" bestFit="1" customWidth="1"/>
    <col min="3089" max="3089" width="12.140625" bestFit="1" customWidth="1"/>
    <col min="3090" max="3090" width="24" bestFit="1" customWidth="1"/>
    <col min="3091" max="3091" width="12" bestFit="1" customWidth="1"/>
    <col min="3329" max="3329" width="11.28515625" bestFit="1" customWidth="1"/>
    <col min="3330" max="3330" width="64.85546875" customWidth="1"/>
    <col min="3331" max="3331" width="9" bestFit="1" customWidth="1"/>
    <col min="3332" max="3332" width="5.5703125" bestFit="1" customWidth="1"/>
    <col min="3333" max="3333" width="3" bestFit="1" customWidth="1"/>
    <col min="3334" max="3334" width="5.28515625" bestFit="1" customWidth="1"/>
    <col min="3335" max="3335" width="5.85546875" bestFit="1" customWidth="1"/>
    <col min="3336" max="3337" width="3" bestFit="1" customWidth="1"/>
    <col min="3338" max="3338" width="5.140625" bestFit="1" customWidth="1"/>
    <col min="3342" max="3342" width="6" bestFit="1" customWidth="1"/>
    <col min="3343" max="3343" width="8.42578125" bestFit="1" customWidth="1"/>
    <col min="3344" max="3344" width="12.42578125" bestFit="1" customWidth="1"/>
    <col min="3345" max="3345" width="12.140625" bestFit="1" customWidth="1"/>
    <col min="3346" max="3346" width="24" bestFit="1" customWidth="1"/>
    <col min="3347" max="3347" width="12" bestFit="1" customWidth="1"/>
    <col min="3585" max="3585" width="11.28515625" bestFit="1" customWidth="1"/>
    <col min="3586" max="3586" width="64.85546875" customWidth="1"/>
    <col min="3587" max="3587" width="9" bestFit="1" customWidth="1"/>
    <col min="3588" max="3588" width="5.5703125" bestFit="1" customWidth="1"/>
    <col min="3589" max="3589" width="3" bestFit="1" customWidth="1"/>
    <col min="3590" max="3590" width="5.28515625" bestFit="1" customWidth="1"/>
    <col min="3591" max="3591" width="5.85546875" bestFit="1" customWidth="1"/>
    <col min="3592" max="3593" width="3" bestFit="1" customWidth="1"/>
    <col min="3594" max="3594" width="5.140625" bestFit="1" customWidth="1"/>
    <col min="3598" max="3598" width="6" bestFit="1" customWidth="1"/>
    <col min="3599" max="3599" width="8.42578125" bestFit="1" customWidth="1"/>
    <col min="3600" max="3600" width="12.42578125" bestFit="1" customWidth="1"/>
    <col min="3601" max="3601" width="12.140625" bestFit="1" customWidth="1"/>
    <col min="3602" max="3602" width="24" bestFit="1" customWidth="1"/>
    <col min="3603" max="3603" width="12" bestFit="1" customWidth="1"/>
    <col min="3841" max="3841" width="11.28515625" bestFit="1" customWidth="1"/>
    <col min="3842" max="3842" width="64.85546875" customWidth="1"/>
    <col min="3843" max="3843" width="9" bestFit="1" customWidth="1"/>
    <col min="3844" max="3844" width="5.5703125" bestFit="1" customWidth="1"/>
    <col min="3845" max="3845" width="3" bestFit="1" customWidth="1"/>
    <col min="3846" max="3846" width="5.28515625" bestFit="1" customWidth="1"/>
    <col min="3847" max="3847" width="5.85546875" bestFit="1" customWidth="1"/>
    <col min="3848" max="3849" width="3" bestFit="1" customWidth="1"/>
    <col min="3850" max="3850" width="5.140625" bestFit="1" customWidth="1"/>
    <col min="3854" max="3854" width="6" bestFit="1" customWidth="1"/>
    <col min="3855" max="3855" width="8.42578125" bestFit="1" customWidth="1"/>
    <col min="3856" max="3856" width="12.42578125" bestFit="1" customWidth="1"/>
    <col min="3857" max="3857" width="12.140625" bestFit="1" customWidth="1"/>
    <col min="3858" max="3858" width="24" bestFit="1" customWidth="1"/>
    <col min="3859" max="3859" width="12" bestFit="1" customWidth="1"/>
    <col min="4097" max="4097" width="11.28515625" bestFit="1" customWidth="1"/>
    <col min="4098" max="4098" width="64.85546875" customWidth="1"/>
    <col min="4099" max="4099" width="9" bestFit="1" customWidth="1"/>
    <col min="4100" max="4100" width="5.5703125" bestFit="1" customWidth="1"/>
    <col min="4101" max="4101" width="3" bestFit="1" customWidth="1"/>
    <col min="4102" max="4102" width="5.28515625" bestFit="1" customWidth="1"/>
    <col min="4103" max="4103" width="5.85546875" bestFit="1" customWidth="1"/>
    <col min="4104" max="4105" width="3" bestFit="1" customWidth="1"/>
    <col min="4106" max="4106" width="5.140625" bestFit="1" customWidth="1"/>
    <col min="4110" max="4110" width="6" bestFit="1" customWidth="1"/>
    <col min="4111" max="4111" width="8.42578125" bestFit="1" customWidth="1"/>
    <col min="4112" max="4112" width="12.42578125" bestFit="1" customWidth="1"/>
    <col min="4113" max="4113" width="12.140625" bestFit="1" customWidth="1"/>
    <col min="4114" max="4114" width="24" bestFit="1" customWidth="1"/>
    <col min="4115" max="4115" width="12" bestFit="1" customWidth="1"/>
    <col min="4353" max="4353" width="11.28515625" bestFit="1" customWidth="1"/>
    <col min="4354" max="4354" width="64.85546875" customWidth="1"/>
    <col min="4355" max="4355" width="9" bestFit="1" customWidth="1"/>
    <col min="4356" max="4356" width="5.5703125" bestFit="1" customWidth="1"/>
    <col min="4357" max="4357" width="3" bestFit="1" customWidth="1"/>
    <col min="4358" max="4358" width="5.28515625" bestFit="1" customWidth="1"/>
    <col min="4359" max="4359" width="5.85546875" bestFit="1" customWidth="1"/>
    <col min="4360" max="4361" width="3" bestFit="1" customWidth="1"/>
    <col min="4362" max="4362" width="5.140625" bestFit="1" customWidth="1"/>
    <col min="4366" max="4366" width="6" bestFit="1" customWidth="1"/>
    <col min="4367" max="4367" width="8.42578125" bestFit="1" customWidth="1"/>
    <col min="4368" max="4368" width="12.42578125" bestFit="1" customWidth="1"/>
    <col min="4369" max="4369" width="12.140625" bestFit="1" customWidth="1"/>
    <col min="4370" max="4370" width="24" bestFit="1" customWidth="1"/>
    <col min="4371" max="4371" width="12" bestFit="1" customWidth="1"/>
    <col min="4609" max="4609" width="11.28515625" bestFit="1" customWidth="1"/>
    <col min="4610" max="4610" width="64.85546875" customWidth="1"/>
    <col min="4611" max="4611" width="9" bestFit="1" customWidth="1"/>
    <col min="4612" max="4612" width="5.5703125" bestFit="1" customWidth="1"/>
    <col min="4613" max="4613" width="3" bestFit="1" customWidth="1"/>
    <col min="4614" max="4614" width="5.28515625" bestFit="1" customWidth="1"/>
    <col min="4615" max="4615" width="5.85546875" bestFit="1" customWidth="1"/>
    <col min="4616" max="4617" width="3" bestFit="1" customWidth="1"/>
    <col min="4618" max="4618" width="5.140625" bestFit="1" customWidth="1"/>
    <col min="4622" max="4622" width="6" bestFit="1" customWidth="1"/>
    <col min="4623" max="4623" width="8.42578125" bestFit="1" customWidth="1"/>
    <col min="4624" max="4624" width="12.42578125" bestFit="1" customWidth="1"/>
    <col min="4625" max="4625" width="12.140625" bestFit="1" customWidth="1"/>
    <col min="4626" max="4626" width="24" bestFit="1" customWidth="1"/>
    <col min="4627" max="4627" width="12" bestFit="1" customWidth="1"/>
    <col min="4865" max="4865" width="11.28515625" bestFit="1" customWidth="1"/>
    <col min="4866" max="4866" width="64.85546875" customWidth="1"/>
    <col min="4867" max="4867" width="9" bestFit="1" customWidth="1"/>
    <col min="4868" max="4868" width="5.5703125" bestFit="1" customWidth="1"/>
    <col min="4869" max="4869" width="3" bestFit="1" customWidth="1"/>
    <col min="4870" max="4870" width="5.28515625" bestFit="1" customWidth="1"/>
    <col min="4871" max="4871" width="5.85546875" bestFit="1" customWidth="1"/>
    <col min="4872" max="4873" width="3" bestFit="1" customWidth="1"/>
    <col min="4874" max="4874" width="5.140625" bestFit="1" customWidth="1"/>
    <col min="4878" max="4878" width="6" bestFit="1" customWidth="1"/>
    <col min="4879" max="4879" width="8.42578125" bestFit="1" customWidth="1"/>
    <col min="4880" max="4880" width="12.42578125" bestFit="1" customWidth="1"/>
    <col min="4881" max="4881" width="12.140625" bestFit="1" customWidth="1"/>
    <col min="4882" max="4882" width="24" bestFit="1" customWidth="1"/>
    <col min="4883" max="4883" width="12" bestFit="1" customWidth="1"/>
    <col min="5121" max="5121" width="11.28515625" bestFit="1" customWidth="1"/>
    <col min="5122" max="5122" width="64.85546875" customWidth="1"/>
    <col min="5123" max="5123" width="9" bestFit="1" customWidth="1"/>
    <col min="5124" max="5124" width="5.5703125" bestFit="1" customWidth="1"/>
    <col min="5125" max="5125" width="3" bestFit="1" customWidth="1"/>
    <col min="5126" max="5126" width="5.28515625" bestFit="1" customWidth="1"/>
    <col min="5127" max="5127" width="5.85546875" bestFit="1" customWidth="1"/>
    <col min="5128" max="5129" width="3" bestFit="1" customWidth="1"/>
    <col min="5130" max="5130" width="5.140625" bestFit="1" customWidth="1"/>
    <col min="5134" max="5134" width="6" bestFit="1" customWidth="1"/>
    <col min="5135" max="5135" width="8.42578125" bestFit="1" customWidth="1"/>
    <col min="5136" max="5136" width="12.42578125" bestFit="1" customWidth="1"/>
    <col min="5137" max="5137" width="12.140625" bestFit="1" customWidth="1"/>
    <col min="5138" max="5138" width="24" bestFit="1" customWidth="1"/>
    <col min="5139" max="5139" width="12" bestFit="1" customWidth="1"/>
    <col min="5377" max="5377" width="11.28515625" bestFit="1" customWidth="1"/>
    <col min="5378" max="5378" width="64.85546875" customWidth="1"/>
    <col min="5379" max="5379" width="9" bestFit="1" customWidth="1"/>
    <col min="5380" max="5380" width="5.5703125" bestFit="1" customWidth="1"/>
    <col min="5381" max="5381" width="3" bestFit="1" customWidth="1"/>
    <col min="5382" max="5382" width="5.28515625" bestFit="1" customWidth="1"/>
    <col min="5383" max="5383" width="5.85546875" bestFit="1" customWidth="1"/>
    <col min="5384" max="5385" width="3" bestFit="1" customWidth="1"/>
    <col min="5386" max="5386" width="5.140625" bestFit="1" customWidth="1"/>
    <col min="5390" max="5390" width="6" bestFit="1" customWidth="1"/>
    <col min="5391" max="5391" width="8.42578125" bestFit="1" customWidth="1"/>
    <col min="5392" max="5392" width="12.42578125" bestFit="1" customWidth="1"/>
    <col min="5393" max="5393" width="12.140625" bestFit="1" customWidth="1"/>
    <col min="5394" max="5394" width="24" bestFit="1" customWidth="1"/>
    <col min="5395" max="5395" width="12" bestFit="1" customWidth="1"/>
    <col min="5633" max="5633" width="11.28515625" bestFit="1" customWidth="1"/>
    <col min="5634" max="5634" width="64.85546875" customWidth="1"/>
    <col min="5635" max="5635" width="9" bestFit="1" customWidth="1"/>
    <col min="5636" max="5636" width="5.5703125" bestFit="1" customWidth="1"/>
    <col min="5637" max="5637" width="3" bestFit="1" customWidth="1"/>
    <col min="5638" max="5638" width="5.28515625" bestFit="1" customWidth="1"/>
    <col min="5639" max="5639" width="5.85546875" bestFit="1" customWidth="1"/>
    <col min="5640" max="5641" width="3" bestFit="1" customWidth="1"/>
    <col min="5642" max="5642" width="5.140625" bestFit="1" customWidth="1"/>
    <col min="5646" max="5646" width="6" bestFit="1" customWidth="1"/>
    <col min="5647" max="5647" width="8.42578125" bestFit="1" customWidth="1"/>
    <col min="5648" max="5648" width="12.42578125" bestFit="1" customWidth="1"/>
    <col min="5649" max="5649" width="12.140625" bestFit="1" customWidth="1"/>
    <col min="5650" max="5650" width="24" bestFit="1" customWidth="1"/>
    <col min="5651" max="5651" width="12" bestFit="1" customWidth="1"/>
    <col min="5889" max="5889" width="11.28515625" bestFit="1" customWidth="1"/>
    <col min="5890" max="5890" width="64.85546875" customWidth="1"/>
    <col min="5891" max="5891" width="9" bestFit="1" customWidth="1"/>
    <col min="5892" max="5892" width="5.5703125" bestFit="1" customWidth="1"/>
    <col min="5893" max="5893" width="3" bestFit="1" customWidth="1"/>
    <col min="5894" max="5894" width="5.28515625" bestFit="1" customWidth="1"/>
    <col min="5895" max="5895" width="5.85546875" bestFit="1" customWidth="1"/>
    <col min="5896" max="5897" width="3" bestFit="1" customWidth="1"/>
    <col min="5898" max="5898" width="5.140625" bestFit="1" customWidth="1"/>
    <col min="5902" max="5902" width="6" bestFit="1" customWidth="1"/>
    <col min="5903" max="5903" width="8.42578125" bestFit="1" customWidth="1"/>
    <col min="5904" max="5904" width="12.42578125" bestFit="1" customWidth="1"/>
    <col min="5905" max="5905" width="12.140625" bestFit="1" customWidth="1"/>
    <col min="5906" max="5906" width="24" bestFit="1" customWidth="1"/>
    <col min="5907" max="5907" width="12" bestFit="1" customWidth="1"/>
    <col min="6145" max="6145" width="11.28515625" bestFit="1" customWidth="1"/>
    <col min="6146" max="6146" width="64.85546875" customWidth="1"/>
    <col min="6147" max="6147" width="9" bestFit="1" customWidth="1"/>
    <col min="6148" max="6148" width="5.5703125" bestFit="1" customWidth="1"/>
    <col min="6149" max="6149" width="3" bestFit="1" customWidth="1"/>
    <col min="6150" max="6150" width="5.28515625" bestFit="1" customWidth="1"/>
    <col min="6151" max="6151" width="5.85546875" bestFit="1" customWidth="1"/>
    <col min="6152" max="6153" width="3" bestFit="1" customWidth="1"/>
    <col min="6154" max="6154" width="5.140625" bestFit="1" customWidth="1"/>
    <col min="6158" max="6158" width="6" bestFit="1" customWidth="1"/>
    <col min="6159" max="6159" width="8.42578125" bestFit="1" customWidth="1"/>
    <col min="6160" max="6160" width="12.42578125" bestFit="1" customWidth="1"/>
    <col min="6161" max="6161" width="12.140625" bestFit="1" customWidth="1"/>
    <col min="6162" max="6162" width="24" bestFit="1" customWidth="1"/>
    <col min="6163" max="6163" width="12" bestFit="1" customWidth="1"/>
    <col min="6401" max="6401" width="11.28515625" bestFit="1" customWidth="1"/>
    <col min="6402" max="6402" width="64.85546875" customWidth="1"/>
    <col min="6403" max="6403" width="9" bestFit="1" customWidth="1"/>
    <col min="6404" max="6404" width="5.5703125" bestFit="1" customWidth="1"/>
    <col min="6405" max="6405" width="3" bestFit="1" customWidth="1"/>
    <col min="6406" max="6406" width="5.28515625" bestFit="1" customWidth="1"/>
    <col min="6407" max="6407" width="5.85546875" bestFit="1" customWidth="1"/>
    <col min="6408" max="6409" width="3" bestFit="1" customWidth="1"/>
    <col min="6410" max="6410" width="5.140625" bestFit="1" customWidth="1"/>
    <col min="6414" max="6414" width="6" bestFit="1" customWidth="1"/>
    <col min="6415" max="6415" width="8.42578125" bestFit="1" customWidth="1"/>
    <col min="6416" max="6416" width="12.42578125" bestFit="1" customWidth="1"/>
    <col min="6417" max="6417" width="12.140625" bestFit="1" customWidth="1"/>
    <col min="6418" max="6418" width="24" bestFit="1" customWidth="1"/>
    <col min="6419" max="6419" width="12" bestFit="1" customWidth="1"/>
    <col min="6657" max="6657" width="11.28515625" bestFit="1" customWidth="1"/>
    <col min="6658" max="6658" width="64.85546875" customWidth="1"/>
    <col min="6659" max="6659" width="9" bestFit="1" customWidth="1"/>
    <col min="6660" max="6660" width="5.5703125" bestFit="1" customWidth="1"/>
    <col min="6661" max="6661" width="3" bestFit="1" customWidth="1"/>
    <col min="6662" max="6662" width="5.28515625" bestFit="1" customWidth="1"/>
    <col min="6663" max="6663" width="5.85546875" bestFit="1" customWidth="1"/>
    <col min="6664" max="6665" width="3" bestFit="1" customWidth="1"/>
    <col min="6666" max="6666" width="5.140625" bestFit="1" customWidth="1"/>
    <col min="6670" max="6670" width="6" bestFit="1" customWidth="1"/>
    <col min="6671" max="6671" width="8.42578125" bestFit="1" customWidth="1"/>
    <col min="6672" max="6672" width="12.42578125" bestFit="1" customWidth="1"/>
    <col min="6673" max="6673" width="12.140625" bestFit="1" customWidth="1"/>
    <col min="6674" max="6674" width="24" bestFit="1" customWidth="1"/>
    <col min="6675" max="6675" width="12" bestFit="1" customWidth="1"/>
    <col min="6913" max="6913" width="11.28515625" bestFit="1" customWidth="1"/>
    <col min="6914" max="6914" width="64.85546875" customWidth="1"/>
    <col min="6915" max="6915" width="9" bestFit="1" customWidth="1"/>
    <col min="6916" max="6916" width="5.5703125" bestFit="1" customWidth="1"/>
    <col min="6917" max="6917" width="3" bestFit="1" customWidth="1"/>
    <col min="6918" max="6918" width="5.28515625" bestFit="1" customWidth="1"/>
    <col min="6919" max="6919" width="5.85546875" bestFit="1" customWidth="1"/>
    <col min="6920" max="6921" width="3" bestFit="1" customWidth="1"/>
    <col min="6922" max="6922" width="5.140625" bestFit="1" customWidth="1"/>
    <col min="6926" max="6926" width="6" bestFit="1" customWidth="1"/>
    <col min="6927" max="6927" width="8.42578125" bestFit="1" customWidth="1"/>
    <col min="6928" max="6928" width="12.42578125" bestFit="1" customWidth="1"/>
    <col min="6929" max="6929" width="12.140625" bestFit="1" customWidth="1"/>
    <col min="6930" max="6930" width="24" bestFit="1" customWidth="1"/>
    <col min="6931" max="6931" width="12" bestFit="1" customWidth="1"/>
    <col min="7169" max="7169" width="11.28515625" bestFit="1" customWidth="1"/>
    <col min="7170" max="7170" width="64.85546875" customWidth="1"/>
    <col min="7171" max="7171" width="9" bestFit="1" customWidth="1"/>
    <col min="7172" max="7172" width="5.5703125" bestFit="1" customWidth="1"/>
    <col min="7173" max="7173" width="3" bestFit="1" customWidth="1"/>
    <col min="7174" max="7174" width="5.28515625" bestFit="1" customWidth="1"/>
    <col min="7175" max="7175" width="5.85546875" bestFit="1" customWidth="1"/>
    <col min="7176" max="7177" width="3" bestFit="1" customWidth="1"/>
    <col min="7178" max="7178" width="5.140625" bestFit="1" customWidth="1"/>
    <col min="7182" max="7182" width="6" bestFit="1" customWidth="1"/>
    <col min="7183" max="7183" width="8.42578125" bestFit="1" customWidth="1"/>
    <col min="7184" max="7184" width="12.42578125" bestFit="1" customWidth="1"/>
    <col min="7185" max="7185" width="12.140625" bestFit="1" customWidth="1"/>
    <col min="7186" max="7186" width="24" bestFit="1" customWidth="1"/>
    <col min="7187" max="7187" width="12" bestFit="1" customWidth="1"/>
    <col min="7425" max="7425" width="11.28515625" bestFit="1" customWidth="1"/>
    <col min="7426" max="7426" width="64.85546875" customWidth="1"/>
    <col min="7427" max="7427" width="9" bestFit="1" customWidth="1"/>
    <col min="7428" max="7428" width="5.5703125" bestFit="1" customWidth="1"/>
    <col min="7429" max="7429" width="3" bestFit="1" customWidth="1"/>
    <col min="7430" max="7430" width="5.28515625" bestFit="1" customWidth="1"/>
    <col min="7431" max="7431" width="5.85546875" bestFit="1" customWidth="1"/>
    <col min="7432" max="7433" width="3" bestFit="1" customWidth="1"/>
    <col min="7434" max="7434" width="5.140625" bestFit="1" customWidth="1"/>
    <col min="7438" max="7438" width="6" bestFit="1" customWidth="1"/>
    <col min="7439" max="7439" width="8.42578125" bestFit="1" customWidth="1"/>
    <col min="7440" max="7440" width="12.42578125" bestFit="1" customWidth="1"/>
    <col min="7441" max="7441" width="12.140625" bestFit="1" customWidth="1"/>
    <col min="7442" max="7442" width="24" bestFit="1" customWidth="1"/>
    <col min="7443" max="7443" width="12" bestFit="1" customWidth="1"/>
    <col min="7681" max="7681" width="11.28515625" bestFit="1" customWidth="1"/>
    <col min="7682" max="7682" width="64.85546875" customWidth="1"/>
    <col min="7683" max="7683" width="9" bestFit="1" customWidth="1"/>
    <col min="7684" max="7684" width="5.5703125" bestFit="1" customWidth="1"/>
    <col min="7685" max="7685" width="3" bestFit="1" customWidth="1"/>
    <col min="7686" max="7686" width="5.28515625" bestFit="1" customWidth="1"/>
    <col min="7687" max="7687" width="5.85546875" bestFit="1" customWidth="1"/>
    <col min="7688" max="7689" width="3" bestFit="1" customWidth="1"/>
    <col min="7690" max="7690" width="5.140625" bestFit="1" customWidth="1"/>
    <col min="7694" max="7694" width="6" bestFit="1" customWidth="1"/>
    <col min="7695" max="7695" width="8.42578125" bestFit="1" customWidth="1"/>
    <col min="7696" max="7696" width="12.42578125" bestFit="1" customWidth="1"/>
    <col min="7697" max="7697" width="12.140625" bestFit="1" customWidth="1"/>
    <col min="7698" max="7698" width="24" bestFit="1" customWidth="1"/>
    <col min="7699" max="7699" width="12" bestFit="1" customWidth="1"/>
    <col min="7937" max="7937" width="11.28515625" bestFit="1" customWidth="1"/>
    <col min="7938" max="7938" width="64.85546875" customWidth="1"/>
    <col min="7939" max="7939" width="9" bestFit="1" customWidth="1"/>
    <col min="7940" max="7940" width="5.5703125" bestFit="1" customWidth="1"/>
    <col min="7941" max="7941" width="3" bestFit="1" customWidth="1"/>
    <col min="7942" max="7942" width="5.28515625" bestFit="1" customWidth="1"/>
    <col min="7943" max="7943" width="5.85546875" bestFit="1" customWidth="1"/>
    <col min="7944" max="7945" width="3" bestFit="1" customWidth="1"/>
    <col min="7946" max="7946" width="5.140625" bestFit="1" customWidth="1"/>
    <col min="7950" max="7950" width="6" bestFit="1" customWidth="1"/>
    <col min="7951" max="7951" width="8.42578125" bestFit="1" customWidth="1"/>
    <col min="7952" max="7952" width="12.42578125" bestFit="1" customWidth="1"/>
    <col min="7953" max="7953" width="12.140625" bestFit="1" customWidth="1"/>
    <col min="7954" max="7954" width="24" bestFit="1" customWidth="1"/>
    <col min="7955" max="7955" width="12" bestFit="1" customWidth="1"/>
    <col min="8193" max="8193" width="11.28515625" bestFit="1" customWidth="1"/>
    <col min="8194" max="8194" width="64.85546875" customWidth="1"/>
    <col min="8195" max="8195" width="9" bestFit="1" customWidth="1"/>
    <col min="8196" max="8196" width="5.5703125" bestFit="1" customWidth="1"/>
    <col min="8197" max="8197" width="3" bestFit="1" customWidth="1"/>
    <col min="8198" max="8198" width="5.28515625" bestFit="1" customWidth="1"/>
    <col min="8199" max="8199" width="5.85546875" bestFit="1" customWidth="1"/>
    <col min="8200" max="8201" width="3" bestFit="1" customWidth="1"/>
    <col min="8202" max="8202" width="5.140625" bestFit="1" customWidth="1"/>
    <col min="8206" max="8206" width="6" bestFit="1" customWidth="1"/>
    <col min="8207" max="8207" width="8.42578125" bestFit="1" customWidth="1"/>
    <col min="8208" max="8208" width="12.42578125" bestFit="1" customWidth="1"/>
    <col min="8209" max="8209" width="12.140625" bestFit="1" customWidth="1"/>
    <col min="8210" max="8210" width="24" bestFit="1" customWidth="1"/>
    <col min="8211" max="8211" width="12" bestFit="1" customWidth="1"/>
    <col min="8449" max="8449" width="11.28515625" bestFit="1" customWidth="1"/>
    <col min="8450" max="8450" width="64.85546875" customWidth="1"/>
    <col min="8451" max="8451" width="9" bestFit="1" customWidth="1"/>
    <col min="8452" max="8452" width="5.5703125" bestFit="1" customWidth="1"/>
    <col min="8453" max="8453" width="3" bestFit="1" customWidth="1"/>
    <col min="8454" max="8454" width="5.28515625" bestFit="1" customWidth="1"/>
    <col min="8455" max="8455" width="5.85546875" bestFit="1" customWidth="1"/>
    <col min="8456" max="8457" width="3" bestFit="1" customWidth="1"/>
    <col min="8458" max="8458" width="5.140625" bestFit="1" customWidth="1"/>
    <col min="8462" max="8462" width="6" bestFit="1" customWidth="1"/>
    <col min="8463" max="8463" width="8.42578125" bestFit="1" customWidth="1"/>
    <col min="8464" max="8464" width="12.42578125" bestFit="1" customWidth="1"/>
    <col min="8465" max="8465" width="12.140625" bestFit="1" customWidth="1"/>
    <col min="8466" max="8466" width="24" bestFit="1" customWidth="1"/>
    <col min="8467" max="8467" width="12" bestFit="1" customWidth="1"/>
    <col min="8705" max="8705" width="11.28515625" bestFit="1" customWidth="1"/>
    <col min="8706" max="8706" width="64.85546875" customWidth="1"/>
    <col min="8707" max="8707" width="9" bestFit="1" customWidth="1"/>
    <col min="8708" max="8708" width="5.5703125" bestFit="1" customWidth="1"/>
    <col min="8709" max="8709" width="3" bestFit="1" customWidth="1"/>
    <col min="8710" max="8710" width="5.28515625" bestFit="1" customWidth="1"/>
    <col min="8711" max="8711" width="5.85546875" bestFit="1" customWidth="1"/>
    <col min="8712" max="8713" width="3" bestFit="1" customWidth="1"/>
    <col min="8714" max="8714" width="5.140625" bestFit="1" customWidth="1"/>
    <col min="8718" max="8718" width="6" bestFit="1" customWidth="1"/>
    <col min="8719" max="8719" width="8.42578125" bestFit="1" customWidth="1"/>
    <col min="8720" max="8720" width="12.42578125" bestFit="1" customWidth="1"/>
    <col min="8721" max="8721" width="12.140625" bestFit="1" customWidth="1"/>
    <col min="8722" max="8722" width="24" bestFit="1" customWidth="1"/>
    <col min="8723" max="8723" width="12" bestFit="1" customWidth="1"/>
    <col min="8961" max="8961" width="11.28515625" bestFit="1" customWidth="1"/>
    <col min="8962" max="8962" width="64.85546875" customWidth="1"/>
    <col min="8963" max="8963" width="9" bestFit="1" customWidth="1"/>
    <col min="8964" max="8964" width="5.5703125" bestFit="1" customWidth="1"/>
    <col min="8965" max="8965" width="3" bestFit="1" customWidth="1"/>
    <col min="8966" max="8966" width="5.28515625" bestFit="1" customWidth="1"/>
    <col min="8967" max="8967" width="5.85546875" bestFit="1" customWidth="1"/>
    <col min="8968" max="8969" width="3" bestFit="1" customWidth="1"/>
    <col min="8970" max="8970" width="5.140625" bestFit="1" customWidth="1"/>
    <col min="8974" max="8974" width="6" bestFit="1" customWidth="1"/>
    <col min="8975" max="8975" width="8.42578125" bestFit="1" customWidth="1"/>
    <col min="8976" max="8976" width="12.42578125" bestFit="1" customWidth="1"/>
    <col min="8977" max="8977" width="12.140625" bestFit="1" customWidth="1"/>
    <col min="8978" max="8978" width="24" bestFit="1" customWidth="1"/>
    <col min="8979" max="8979" width="12" bestFit="1" customWidth="1"/>
    <col min="9217" max="9217" width="11.28515625" bestFit="1" customWidth="1"/>
    <col min="9218" max="9218" width="64.85546875" customWidth="1"/>
    <col min="9219" max="9219" width="9" bestFit="1" customWidth="1"/>
    <col min="9220" max="9220" width="5.5703125" bestFit="1" customWidth="1"/>
    <col min="9221" max="9221" width="3" bestFit="1" customWidth="1"/>
    <col min="9222" max="9222" width="5.28515625" bestFit="1" customWidth="1"/>
    <col min="9223" max="9223" width="5.85546875" bestFit="1" customWidth="1"/>
    <col min="9224" max="9225" width="3" bestFit="1" customWidth="1"/>
    <col min="9226" max="9226" width="5.140625" bestFit="1" customWidth="1"/>
    <col min="9230" max="9230" width="6" bestFit="1" customWidth="1"/>
    <col min="9231" max="9231" width="8.42578125" bestFit="1" customWidth="1"/>
    <col min="9232" max="9232" width="12.42578125" bestFit="1" customWidth="1"/>
    <col min="9233" max="9233" width="12.140625" bestFit="1" customWidth="1"/>
    <col min="9234" max="9234" width="24" bestFit="1" customWidth="1"/>
    <col min="9235" max="9235" width="12" bestFit="1" customWidth="1"/>
    <col min="9473" max="9473" width="11.28515625" bestFit="1" customWidth="1"/>
    <col min="9474" max="9474" width="64.85546875" customWidth="1"/>
    <col min="9475" max="9475" width="9" bestFit="1" customWidth="1"/>
    <col min="9476" max="9476" width="5.5703125" bestFit="1" customWidth="1"/>
    <col min="9477" max="9477" width="3" bestFit="1" customWidth="1"/>
    <col min="9478" max="9478" width="5.28515625" bestFit="1" customWidth="1"/>
    <col min="9479" max="9479" width="5.85546875" bestFit="1" customWidth="1"/>
    <col min="9480" max="9481" width="3" bestFit="1" customWidth="1"/>
    <col min="9482" max="9482" width="5.140625" bestFit="1" customWidth="1"/>
    <col min="9486" max="9486" width="6" bestFit="1" customWidth="1"/>
    <col min="9487" max="9487" width="8.42578125" bestFit="1" customWidth="1"/>
    <col min="9488" max="9488" width="12.42578125" bestFit="1" customWidth="1"/>
    <col min="9489" max="9489" width="12.140625" bestFit="1" customWidth="1"/>
    <col min="9490" max="9490" width="24" bestFit="1" customWidth="1"/>
    <col min="9491" max="9491" width="12" bestFit="1" customWidth="1"/>
    <col min="9729" max="9729" width="11.28515625" bestFit="1" customWidth="1"/>
    <col min="9730" max="9730" width="64.85546875" customWidth="1"/>
    <col min="9731" max="9731" width="9" bestFit="1" customWidth="1"/>
    <col min="9732" max="9732" width="5.5703125" bestFit="1" customWidth="1"/>
    <col min="9733" max="9733" width="3" bestFit="1" customWidth="1"/>
    <col min="9734" max="9734" width="5.28515625" bestFit="1" customWidth="1"/>
    <col min="9735" max="9735" width="5.85546875" bestFit="1" customWidth="1"/>
    <col min="9736" max="9737" width="3" bestFit="1" customWidth="1"/>
    <col min="9738" max="9738" width="5.140625" bestFit="1" customWidth="1"/>
    <col min="9742" max="9742" width="6" bestFit="1" customWidth="1"/>
    <col min="9743" max="9743" width="8.42578125" bestFit="1" customWidth="1"/>
    <col min="9744" max="9744" width="12.42578125" bestFit="1" customWidth="1"/>
    <col min="9745" max="9745" width="12.140625" bestFit="1" customWidth="1"/>
    <col min="9746" max="9746" width="24" bestFit="1" customWidth="1"/>
    <col min="9747" max="9747" width="12" bestFit="1" customWidth="1"/>
    <col min="9985" max="9985" width="11.28515625" bestFit="1" customWidth="1"/>
    <col min="9986" max="9986" width="64.85546875" customWidth="1"/>
    <col min="9987" max="9987" width="9" bestFit="1" customWidth="1"/>
    <col min="9988" max="9988" width="5.5703125" bestFit="1" customWidth="1"/>
    <col min="9989" max="9989" width="3" bestFit="1" customWidth="1"/>
    <col min="9990" max="9990" width="5.28515625" bestFit="1" customWidth="1"/>
    <col min="9991" max="9991" width="5.85546875" bestFit="1" customWidth="1"/>
    <col min="9992" max="9993" width="3" bestFit="1" customWidth="1"/>
    <col min="9994" max="9994" width="5.140625" bestFit="1" customWidth="1"/>
    <col min="9998" max="9998" width="6" bestFit="1" customWidth="1"/>
    <col min="9999" max="9999" width="8.42578125" bestFit="1" customWidth="1"/>
    <col min="10000" max="10000" width="12.42578125" bestFit="1" customWidth="1"/>
    <col min="10001" max="10001" width="12.140625" bestFit="1" customWidth="1"/>
    <col min="10002" max="10002" width="24" bestFit="1" customWidth="1"/>
    <col min="10003" max="10003" width="12" bestFit="1" customWidth="1"/>
    <col min="10241" max="10241" width="11.28515625" bestFit="1" customWidth="1"/>
    <col min="10242" max="10242" width="64.85546875" customWidth="1"/>
    <col min="10243" max="10243" width="9" bestFit="1" customWidth="1"/>
    <col min="10244" max="10244" width="5.5703125" bestFit="1" customWidth="1"/>
    <col min="10245" max="10245" width="3" bestFit="1" customWidth="1"/>
    <col min="10246" max="10246" width="5.28515625" bestFit="1" customWidth="1"/>
    <col min="10247" max="10247" width="5.85546875" bestFit="1" customWidth="1"/>
    <col min="10248" max="10249" width="3" bestFit="1" customWidth="1"/>
    <col min="10250" max="10250" width="5.140625" bestFit="1" customWidth="1"/>
    <col min="10254" max="10254" width="6" bestFit="1" customWidth="1"/>
    <col min="10255" max="10255" width="8.42578125" bestFit="1" customWidth="1"/>
    <col min="10256" max="10256" width="12.42578125" bestFit="1" customWidth="1"/>
    <col min="10257" max="10257" width="12.140625" bestFit="1" customWidth="1"/>
    <col min="10258" max="10258" width="24" bestFit="1" customWidth="1"/>
    <col min="10259" max="10259" width="12" bestFit="1" customWidth="1"/>
    <col min="10497" max="10497" width="11.28515625" bestFit="1" customWidth="1"/>
    <col min="10498" max="10498" width="64.85546875" customWidth="1"/>
    <col min="10499" max="10499" width="9" bestFit="1" customWidth="1"/>
    <col min="10500" max="10500" width="5.5703125" bestFit="1" customWidth="1"/>
    <col min="10501" max="10501" width="3" bestFit="1" customWidth="1"/>
    <col min="10502" max="10502" width="5.28515625" bestFit="1" customWidth="1"/>
    <col min="10503" max="10503" width="5.85546875" bestFit="1" customWidth="1"/>
    <col min="10504" max="10505" width="3" bestFit="1" customWidth="1"/>
    <col min="10506" max="10506" width="5.140625" bestFit="1" customWidth="1"/>
    <col min="10510" max="10510" width="6" bestFit="1" customWidth="1"/>
    <col min="10511" max="10511" width="8.42578125" bestFit="1" customWidth="1"/>
    <col min="10512" max="10512" width="12.42578125" bestFit="1" customWidth="1"/>
    <col min="10513" max="10513" width="12.140625" bestFit="1" customWidth="1"/>
    <col min="10514" max="10514" width="24" bestFit="1" customWidth="1"/>
    <col min="10515" max="10515" width="12" bestFit="1" customWidth="1"/>
    <col min="10753" max="10753" width="11.28515625" bestFit="1" customWidth="1"/>
    <col min="10754" max="10754" width="64.85546875" customWidth="1"/>
    <col min="10755" max="10755" width="9" bestFit="1" customWidth="1"/>
    <col min="10756" max="10756" width="5.5703125" bestFit="1" customWidth="1"/>
    <col min="10757" max="10757" width="3" bestFit="1" customWidth="1"/>
    <col min="10758" max="10758" width="5.28515625" bestFit="1" customWidth="1"/>
    <col min="10759" max="10759" width="5.85546875" bestFit="1" customWidth="1"/>
    <col min="10760" max="10761" width="3" bestFit="1" customWidth="1"/>
    <col min="10762" max="10762" width="5.140625" bestFit="1" customWidth="1"/>
    <col min="10766" max="10766" width="6" bestFit="1" customWidth="1"/>
    <col min="10767" max="10767" width="8.42578125" bestFit="1" customWidth="1"/>
    <col min="10768" max="10768" width="12.42578125" bestFit="1" customWidth="1"/>
    <col min="10769" max="10769" width="12.140625" bestFit="1" customWidth="1"/>
    <col min="10770" max="10770" width="24" bestFit="1" customWidth="1"/>
    <col min="10771" max="10771" width="12" bestFit="1" customWidth="1"/>
    <col min="11009" max="11009" width="11.28515625" bestFit="1" customWidth="1"/>
    <col min="11010" max="11010" width="64.85546875" customWidth="1"/>
    <col min="11011" max="11011" width="9" bestFit="1" customWidth="1"/>
    <col min="11012" max="11012" width="5.5703125" bestFit="1" customWidth="1"/>
    <col min="11013" max="11013" width="3" bestFit="1" customWidth="1"/>
    <col min="11014" max="11014" width="5.28515625" bestFit="1" customWidth="1"/>
    <col min="11015" max="11015" width="5.85546875" bestFit="1" customWidth="1"/>
    <col min="11016" max="11017" width="3" bestFit="1" customWidth="1"/>
    <col min="11018" max="11018" width="5.140625" bestFit="1" customWidth="1"/>
    <col min="11022" max="11022" width="6" bestFit="1" customWidth="1"/>
    <col min="11023" max="11023" width="8.42578125" bestFit="1" customWidth="1"/>
    <col min="11024" max="11024" width="12.42578125" bestFit="1" customWidth="1"/>
    <col min="11025" max="11025" width="12.140625" bestFit="1" customWidth="1"/>
    <col min="11026" max="11026" width="24" bestFit="1" customWidth="1"/>
    <col min="11027" max="11027" width="12" bestFit="1" customWidth="1"/>
    <col min="11265" max="11265" width="11.28515625" bestFit="1" customWidth="1"/>
    <col min="11266" max="11266" width="64.85546875" customWidth="1"/>
    <col min="11267" max="11267" width="9" bestFit="1" customWidth="1"/>
    <col min="11268" max="11268" width="5.5703125" bestFit="1" customWidth="1"/>
    <col min="11269" max="11269" width="3" bestFit="1" customWidth="1"/>
    <col min="11270" max="11270" width="5.28515625" bestFit="1" customWidth="1"/>
    <col min="11271" max="11271" width="5.85546875" bestFit="1" customWidth="1"/>
    <col min="11272" max="11273" width="3" bestFit="1" customWidth="1"/>
    <col min="11274" max="11274" width="5.140625" bestFit="1" customWidth="1"/>
    <col min="11278" max="11278" width="6" bestFit="1" customWidth="1"/>
    <col min="11279" max="11279" width="8.42578125" bestFit="1" customWidth="1"/>
    <col min="11280" max="11280" width="12.42578125" bestFit="1" customWidth="1"/>
    <col min="11281" max="11281" width="12.140625" bestFit="1" customWidth="1"/>
    <col min="11282" max="11282" width="24" bestFit="1" customWidth="1"/>
    <col min="11283" max="11283" width="12" bestFit="1" customWidth="1"/>
    <col min="11521" max="11521" width="11.28515625" bestFit="1" customWidth="1"/>
    <col min="11522" max="11522" width="64.85546875" customWidth="1"/>
    <col min="11523" max="11523" width="9" bestFit="1" customWidth="1"/>
    <col min="11524" max="11524" width="5.5703125" bestFit="1" customWidth="1"/>
    <col min="11525" max="11525" width="3" bestFit="1" customWidth="1"/>
    <col min="11526" max="11526" width="5.28515625" bestFit="1" customWidth="1"/>
    <col min="11527" max="11527" width="5.85546875" bestFit="1" customWidth="1"/>
    <col min="11528" max="11529" width="3" bestFit="1" customWidth="1"/>
    <col min="11530" max="11530" width="5.140625" bestFit="1" customWidth="1"/>
    <col min="11534" max="11534" width="6" bestFit="1" customWidth="1"/>
    <col min="11535" max="11535" width="8.42578125" bestFit="1" customWidth="1"/>
    <col min="11536" max="11536" width="12.42578125" bestFit="1" customWidth="1"/>
    <col min="11537" max="11537" width="12.140625" bestFit="1" customWidth="1"/>
    <col min="11538" max="11538" width="24" bestFit="1" customWidth="1"/>
    <col min="11539" max="11539" width="12" bestFit="1" customWidth="1"/>
    <col min="11777" max="11777" width="11.28515625" bestFit="1" customWidth="1"/>
    <col min="11778" max="11778" width="64.85546875" customWidth="1"/>
    <col min="11779" max="11779" width="9" bestFit="1" customWidth="1"/>
    <col min="11780" max="11780" width="5.5703125" bestFit="1" customWidth="1"/>
    <col min="11781" max="11781" width="3" bestFit="1" customWidth="1"/>
    <col min="11782" max="11782" width="5.28515625" bestFit="1" customWidth="1"/>
    <col min="11783" max="11783" width="5.85546875" bestFit="1" customWidth="1"/>
    <col min="11784" max="11785" width="3" bestFit="1" customWidth="1"/>
    <col min="11786" max="11786" width="5.140625" bestFit="1" customWidth="1"/>
    <col min="11790" max="11790" width="6" bestFit="1" customWidth="1"/>
    <col min="11791" max="11791" width="8.42578125" bestFit="1" customWidth="1"/>
    <col min="11792" max="11792" width="12.42578125" bestFit="1" customWidth="1"/>
    <col min="11793" max="11793" width="12.140625" bestFit="1" customWidth="1"/>
    <col min="11794" max="11794" width="24" bestFit="1" customWidth="1"/>
    <col min="11795" max="11795" width="12" bestFit="1" customWidth="1"/>
    <col min="12033" max="12033" width="11.28515625" bestFit="1" customWidth="1"/>
    <col min="12034" max="12034" width="64.85546875" customWidth="1"/>
    <col min="12035" max="12035" width="9" bestFit="1" customWidth="1"/>
    <col min="12036" max="12036" width="5.5703125" bestFit="1" customWidth="1"/>
    <col min="12037" max="12037" width="3" bestFit="1" customWidth="1"/>
    <col min="12038" max="12038" width="5.28515625" bestFit="1" customWidth="1"/>
    <col min="12039" max="12039" width="5.85546875" bestFit="1" customWidth="1"/>
    <col min="12040" max="12041" width="3" bestFit="1" customWidth="1"/>
    <col min="12042" max="12042" width="5.140625" bestFit="1" customWidth="1"/>
    <col min="12046" max="12046" width="6" bestFit="1" customWidth="1"/>
    <col min="12047" max="12047" width="8.42578125" bestFit="1" customWidth="1"/>
    <col min="12048" max="12048" width="12.42578125" bestFit="1" customWidth="1"/>
    <col min="12049" max="12049" width="12.140625" bestFit="1" customWidth="1"/>
    <col min="12050" max="12050" width="24" bestFit="1" customWidth="1"/>
    <col min="12051" max="12051" width="12" bestFit="1" customWidth="1"/>
    <col min="12289" max="12289" width="11.28515625" bestFit="1" customWidth="1"/>
    <col min="12290" max="12290" width="64.85546875" customWidth="1"/>
    <col min="12291" max="12291" width="9" bestFit="1" customWidth="1"/>
    <col min="12292" max="12292" width="5.5703125" bestFit="1" customWidth="1"/>
    <col min="12293" max="12293" width="3" bestFit="1" customWidth="1"/>
    <col min="12294" max="12294" width="5.28515625" bestFit="1" customWidth="1"/>
    <col min="12295" max="12295" width="5.85546875" bestFit="1" customWidth="1"/>
    <col min="12296" max="12297" width="3" bestFit="1" customWidth="1"/>
    <col min="12298" max="12298" width="5.140625" bestFit="1" customWidth="1"/>
    <col min="12302" max="12302" width="6" bestFit="1" customWidth="1"/>
    <col min="12303" max="12303" width="8.42578125" bestFit="1" customWidth="1"/>
    <col min="12304" max="12304" width="12.42578125" bestFit="1" customWidth="1"/>
    <col min="12305" max="12305" width="12.140625" bestFit="1" customWidth="1"/>
    <col min="12306" max="12306" width="24" bestFit="1" customWidth="1"/>
    <col min="12307" max="12307" width="12" bestFit="1" customWidth="1"/>
    <col min="12545" max="12545" width="11.28515625" bestFit="1" customWidth="1"/>
    <col min="12546" max="12546" width="64.85546875" customWidth="1"/>
    <col min="12547" max="12547" width="9" bestFit="1" customWidth="1"/>
    <col min="12548" max="12548" width="5.5703125" bestFit="1" customWidth="1"/>
    <col min="12549" max="12549" width="3" bestFit="1" customWidth="1"/>
    <col min="12550" max="12550" width="5.28515625" bestFit="1" customWidth="1"/>
    <col min="12551" max="12551" width="5.85546875" bestFit="1" customWidth="1"/>
    <col min="12552" max="12553" width="3" bestFit="1" customWidth="1"/>
    <col min="12554" max="12554" width="5.140625" bestFit="1" customWidth="1"/>
    <col min="12558" max="12558" width="6" bestFit="1" customWidth="1"/>
    <col min="12559" max="12559" width="8.42578125" bestFit="1" customWidth="1"/>
    <col min="12560" max="12560" width="12.42578125" bestFit="1" customWidth="1"/>
    <col min="12561" max="12561" width="12.140625" bestFit="1" customWidth="1"/>
    <col min="12562" max="12562" width="24" bestFit="1" customWidth="1"/>
    <col min="12563" max="12563" width="12" bestFit="1" customWidth="1"/>
    <col min="12801" max="12801" width="11.28515625" bestFit="1" customWidth="1"/>
    <col min="12802" max="12802" width="64.85546875" customWidth="1"/>
    <col min="12803" max="12803" width="9" bestFit="1" customWidth="1"/>
    <col min="12804" max="12804" width="5.5703125" bestFit="1" customWidth="1"/>
    <col min="12805" max="12805" width="3" bestFit="1" customWidth="1"/>
    <col min="12806" max="12806" width="5.28515625" bestFit="1" customWidth="1"/>
    <col min="12807" max="12807" width="5.85546875" bestFit="1" customWidth="1"/>
    <col min="12808" max="12809" width="3" bestFit="1" customWidth="1"/>
    <col min="12810" max="12810" width="5.140625" bestFit="1" customWidth="1"/>
    <col min="12814" max="12814" width="6" bestFit="1" customWidth="1"/>
    <col min="12815" max="12815" width="8.42578125" bestFit="1" customWidth="1"/>
    <col min="12816" max="12816" width="12.42578125" bestFit="1" customWidth="1"/>
    <col min="12817" max="12817" width="12.140625" bestFit="1" customWidth="1"/>
    <col min="12818" max="12818" width="24" bestFit="1" customWidth="1"/>
    <col min="12819" max="12819" width="12" bestFit="1" customWidth="1"/>
    <col min="13057" max="13057" width="11.28515625" bestFit="1" customWidth="1"/>
    <col min="13058" max="13058" width="64.85546875" customWidth="1"/>
    <col min="13059" max="13059" width="9" bestFit="1" customWidth="1"/>
    <col min="13060" max="13060" width="5.5703125" bestFit="1" customWidth="1"/>
    <col min="13061" max="13061" width="3" bestFit="1" customWidth="1"/>
    <col min="13062" max="13062" width="5.28515625" bestFit="1" customWidth="1"/>
    <col min="13063" max="13063" width="5.85546875" bestFit="1" customWidth="1"/>
    <col min="13064" max="13065" width="3" bestFit="1" customWidth="1"/>
    <col min="13066" max="13066" width="5.140625" bestFit="1" customWidth="1"/>
    <col min="13070" max="13070" width="6" bestFit="1" customWidth="1"/>
    <col min="13071" max="13071" width="8.42578125" bestFit="1" customWidth="1"/>
    <col min="13072" max="13072" width="12.42578125" bestFit="1" customWidth="1"/>
    <col min="13073" max="13073" width="12.140625" bestFit="1" customWidth="1"/>
    <col min="13074" max="13074" width="24" bestFit="1" customWidth="1"/>
    <col min="13075" max="13075" width="12" bestFit="1" customWidth="1"/>
    <col min="13313" max="13313" width="11.28515625" bestFit="1" customWidth="1"/>
    <col min="13314" max="13314" width="64.85546875" customWidth="1"/>
    <col min="13315" max="13315" width="9" bestFit="1" customWidth="1"/>
    <col min="13316" max="13316" width="5.5703125" bestFit="1" customWidth="1"/>
    <col min="13317" max="13317" width="3" bestFit="1" customWidth="1"/>
    <col min="13318" max="13318" width="5.28515625" bestFit="1" customWidth="1"/>
    <col min="13319" max="13319" width="5.85546875" bestFit="1" customWidth="1"/>
    <col min="13320" max="13321" width="3" bestFit="1" customWidth="1"/>
    <col min="13322" max="13322" width="5.140625" bestFit="1" customWidth="1"/>
    <col min="13326" max="13326" width="6" bestFit="1" customWidth="1"/>
    <col min="13327" max="13327" width="8.42578125" bestFit="1" customWidth="1"/>
    <col min="13328" max="13328" width="12.42578125" bestFit="1" customWidth="1"/>
    <col min="13329" max="13329" width="12.140625" bestFit="1" customWidth="1"/>
    <col min="13330" max="13330" width="24" bestFit="1" customWidth="1"/>
    <col min="13331" max="13331" width="12" bestFit="1" customWidth="1"/>
    <col min="13569" max="13569" width="11.28515625" bestFit="1" customWidth="1"/>
    <col min="13570" max="13570" width="64.85546875" customWidth="1"/>
    <col min="13571" max="13571" width="9" bestFit="1" customWidth="1"/>
    <col min="13572" max="13572" width="5.5703125" bestFit="1" customWidth="1"/>
    <col min="13573" max="13573" width="3" bestFit="1" customWidth="1"/>
    <col min="13574" max="13574" width="5.28515625" bestFit="1" customWidth="1"/>
    <col min="13575" max="13575" width="5.85546875" bestFit="1" customWidth="1"/>
    <col min="13576" max="13577" width="3" bestFit="1" customWidth="1"/>
    <col min="13578" max="13578" width="5.140625" bestFit="1" customWidth="1"/>
    <col min="13582" max="13582" width="6" bestFit="1" customWidth="1"/>
    <col min="13583" max="13583" width="8.42578125" bestFit="1" customWidth="1"/>
    <col min="13584" max="13584" width="12.42578125" bestFit="1" customWidth="1"/>
    <col min="13585" max="13585" width="12.140625" bestFit="1" customWidth="1"/>
    <col min="13586" max="13586" width="24" bestFit="1" customWidth="1"/>
    <col min="13587" max="13587" width="12" bestFit="1" customWidth="1"/>
    <col min="13825" max="13825" width="11.28515625" bestFit="1" customWidth="1"/>
    <col min="13826" max="13826" width="64.85546875" customWidth="1"/>
    <col min="13827" max="13827" width="9" bestFit="1" customWidth="1"/>
    <col min="13828" max="13828" width="5.5703125" bestFit="1" customWidth="1"/>
    <col min="13829" max="13829" width="3" bestFit="1" customWidth="1"/>
    <col min="13830" max="13830" width="5.28515625" bestFit="1" customWidth="1"/>
    <col min="13831" max="13831" width="5.85546875" bestFit="1" customWidth="1"/>
    <col min="13832" max="13833" width="3" bestFit="1" customWidth="1"/>
    <col min="13834" max="13834" width="5.140625" bestFit="1" customWidth="1"/>
    <col min="13838" max="13838" width="6" bestFit="1" customWidth="1"/>
    <col min="13839" max="13839" width="8.42578125" bestFit="1" customWidth="1"/>
    <col min="13840" max="13840" width="12.42578125" bestFit="1" customWidth="1"/>
    <col min="13841" max="13841" width="12.140625" bestFit="1" customWidth="1"/>
    <col min="13842" max="13842" width="24" bestFit="1" customWidth="1"/>
    <col min="13843" max="13843" width="12" bestFit="1" customWidth="1"/>
    <col min="14081" max="14081" width="11.28515625" bestFit="1" customWidth="1"/>
    <col min="14082" max="14082" width="64.85546875" customWidth="1"/>
    <col min="14083" max="14083" width="9" bestFit="1" customWidth="1"/>
    <col min="14084" max="14084" width="5.5703125" bestFit="1" customWidth="1"/>
    <col min="14085" max="14085" width="3" bestFit="1" customWidth="1"/>
    <col min="14086" max="14086" width="5.28515625" bestFit="1" customWidth="1"/>
    <col min="14087" max="14087" width="5.85546875" bestFit="1" customWidth="1"/>
    <col min="14088" max="14089" width="3" bestFit="1" customWidth="1"/>
    <col min="14090" max="14090" width="5.140625" bestFit="1" customWidth="1"/>
    <col min="14094" max="14094" width="6" bestFit="1" customWidth="1"/>
    <col min="14095" max="14095" width="8.42578125" bestFit="1" customWidth="1"/>
    <col min="14096" max="14096" width="12.42578125" bestFit="1" customWidth="1"/>
    <col min="14097" max="14097" width="12.140625" bestFit="1" customWidth="1"/>
    <col min="14098" max="14098" width="24" bestFit="1" customWidth="1"/>
    <col min="14099" max="14099" width="12" bestFit="1" customWidth="1"/>
    <col min="14337" max="14337" width="11.28515625" bestFit="1" customWidth="1"/>
    <col min="14338" max="14338" width="64.85546875" customWidth="1"/>
    <col min="14339" max="14339" width="9" bestFit="1" customWidth="1"/>
    <col min="14340" max="14340" width="5.5703125" bestFit="1" customWidth="1"/>
    <col min="14341" max="14341" width="3" bestFit="1" customWidth="1"/>
    <col min="14342" max="14342" width="5.28515625" bestFit="1" customWidth="1"/>
    <col min="14343" max="14343" width="5.85546875" bestFit="1" customWidth="1"/>
    <col min="14344" max="14345" width="3" bestFit="1" customWidth="1"/>
    <col min="14346" max="14346" width="5.140625" bestFit="1" customWidth="1"/>
    <col min="14350" max="14350" width="6" bestFit="1" customWidth="1"/>
    <col min="14351" max="14351" width="8.42578125" bestFit="1" customWidth="1"/>
    <col min="14352" max="14352" width="12.42578125" bestFit="1" customWidth="1"/>
    <col min="14353" max="14353" width="12.140625" bestFit="1" customWidth="1"/>
    <col min="14354" max="14354" width="24" bestFit="1" customWidth="1"/>
    <col min="14355" max="14355" width="12" bestFit="1" customWidth="1"/>
    <col min="14593" max="14593" width="11.28515625" bestFit="1" customWidth="1"/>
    <col min="14594" max="14594" width="64.85546875" customWidth="1"/>
    <col min="14595" max="14595" width="9" bestFit="1" customWidth="1"/>
    <col min="14596" max="14596" width="5.5703125" bestFit="1" customWidth="1"/>
    <col min="14597" max="14597" width="3" bestFit="1" customWidth="1"/>
    <col min="14598" max="14598" width="5.28515625" bestFit="1" customWidth="1"/>
    <col min="14599" max="14599" width="5.85546875" bestFit="1" customWidth="1"/>
    <col min="14600" max="14601" width="3" bestFit="1" customWidth="1"/>
    <col min="14602" max="14602" width="5.140625" bestFit="1" customWidth="1"/>
    <col min="14606" max="14606" width="6" bestFit="1" customWidth="1"/>
    <col min="14607" max="14607" width="8.42578125" bestFit="1" customWidth="1"/>
    <col min="14608" max="14608" width="12.42578125" bestFit="1" customWidth="1"/>
    <col min="14609" max="14609" width="12.140625" bestFit="1" customWidth="1"/>
    <col min="14610" max="14610" width="24" bestFit="1" customWidth="1"/>
    <col min="14611" max="14611" width="12" bestFit="1" customWidth="1"/>
    <col min="14849" max="14849" width="11.28515625" bestFit="1" customWidth="1"/>
    <col min="14850" max="14850" width="64.85546875" customWidth="1"/>
    <col min="14851" max="14851" width="9" bestFit="1" customWidth="1"/>
    <col min="14852" max="14852" width="5.5703125" bestFit="1" customWidth="1"/>
    <col min="14853" max="14853" width="3" bestFit="1" customWidth="1"/>
    <col min="14854" max="14854" width="5.28515625" bestFit="1" customWidth="1"/>
    <col min="14855" max="14855" width="5.85546875" bestFit="1" customWidth="1"/>
    <col min="14856" max="14857" width="3" bestFit="1" customWidth="1"/>
    <col min="14858" max="14858" width="5.140625" bestFit="1" customWidth="1"/>
    <col min="14862" max="14862" width="6" bestFit="1" customWidth="1"/>
    <col min="14863" max="14863" width="8.42578125" bestFit="1" customWidth="1"/>
    <col min="14864" max="14864" width="12.42578125" bestFit="1" customWidth="1"/>
    <col min="14865" max="14865" width="12.140625" bestFit="1" customWidth="1"/>
    <col min="14866" max="14866" width="24" bestFit="1" customWidth="1"/>
    <col min="14867" max="14867" width="12" bestFit="1" customWidth="1"/>
    <col min="15105" max="15105" width="11.28515625" bestFit="1" customWidth="1"/>
    <col min="15106" max="15106" width="64.85546875" customWidth="1"/>
    <col min="15107" max="15107" width="9" bestFit="1" customWidth="1"/>
    <col min="15108" max="15108" width="5.5703125" bestFit="1" customWidth="1"/>
    <col min="15109" max="15109" width="3" bestFit="1" customWidth="1"/>
    <col min="15110" max="15110" width="5.28515625" bestFit="1" customWidth="1"/>
    <col min="15111" max="15111" width="5.85546875" bestFit="1" customWidth="1"/>
    <col min="15112" max="15113" width="3" bestFit="1" customWidth="1"/>
    <col min="15114" max="15114" width="5.140625" bestFit="1" customWidth="1"/>
    <col min="15118" max="15118" width="6" bestFit="1" customWidth="1"/>
    <col min="15119" max="15119" width="8.42578125" bestFit="1" customWidth="1"/>
    <col min="15120" max="15120" width="12.42578125" bestFit="1" customWidth="1"/>
    <col min="15121" max="15121" width="12.140625" bestFit="1" customWidth="1"/>
    <col min="15122" max="15122" width="24" bestFit="1" customWidth="1"/>
    <col min="15123" max="15123" width="12" bestFit="1" customWidth="1"/>
    <col min="15361" max="15361" width="11.28515625" bestFit="1" customWidth="1"/>
    <col min="15362" max="15362" width="64.85546875" customWidth="1"/>
    <col min="15363" max="15363" width="9" bestFit="1" customWidth="1"/>
    <col min="15364" max="15364" width="5.5703125" bestFit="1" customWidth="1"/>
    <col min="15365" max="15365" width="3" bestFit="1" customWidth="1"/>
    <col min="15366" max="15366" width="5.28515625" bestFit="1" customWidth="1"/>
    <col min="15367" max="15367" width="5.85546875" bestFit="1" customWidth="1"/>
    <col min="15368" max="15369" width="3" bestFit="1" customWidth="1"/>
    <col min="15370" max="15370" width="5.140625" bestFit="1" customWidth="1"/>
    <col min="15374" max="15374" width="6" bestFit="1" customWidth="1"/>
    <col min="15375" max="15375" width="8.42578125" bestFit="1" customWidth="1"/>
    <col min="15376" max="15376" width="12.42578125" bestFit="1" customWidth="1"/>
    <col min="15377" max="15377" width="12.140625" bestFit="1" customWidth="1"/>
    <col min="15378" max="15378" width="24" bestFit="1" customWidth="1"/>
    <col min="15379" max="15379" width="12" bestFit="1" customWidth="1"/>
    <col min="15617" max="15617" width="11.28515625" bestFit="1" customWidth="1"/>
    <col min="15618" max="15618" width="64.85546875" customWidth="1"/>
    <col min="15619" max="15619" width="9" bestFit="1" customWidth="1"/>
    <col min="15620" max="15620" width="5.5703125" bestFit="1" customWidth="1"/>
    <col min="15621" max="15621" width="3" bestFit="1" customWidth="1"/>
    <col min="15622" max="15622" width="5.28515625" bestFit="1" customWidth="1"/>
    <col min="15623" max="15623" width="5.85546875" bestFit="1" customWidth="1"/>
    <col min="15624" max="15625" width="3" bestFit="1" customWidth="1"/>
    <col min="15626" max="15626" width="5.140625" bestFit="1" customWidth="1"/>
    <col min="15630" max="15630" width="6" bestFit="1" customWidth="1"/>
    <col min="15631" max="15631" width="8.42578125" bestFit="1" customWidth="1"/>
    <col min="15632" max="15632" width="12.42578125" bestFit="1" customWidth="1"/>
    <col min="15633" max="15633" width="12.140625" bestFit="1" customWidth="1"/>
    <col min="15634" max="15634" width="24" bestFit="1" customWidth="1"/>
    <col min="15635" max="15635" width="12" bestFit="1" customWidth="1"/>
    <col min="15873" max="15873" width="11.28515625" bestFit="1" customWidth="1"/>
    <col min="15874" max="15874" width="64.85546875" customWidth="1"/>
    <col min="15875" max="15875" width="9" bestFit="1" customWidth="1"/>
    <col min="15876" max="15876" width="5.5703125" bestFit="1" customWidth="1"/>
    <col min="15877" max="15877" width="3" bestFit="1" customWidth="1"/>
    <col min="15878" max="15878" width="5.28515625" bestFit="1" customWidth="1"/>
    <col min="15879" max="15879" width="5.85546875" bestFit="1" customWidth="1"/>
    <col min="15880" max="15881" width="3" bestFit="1" customWidth="1"/>
    <col min="15882" max="15882" width="5.140625" bestFit="1" customWidth="1"/>
    <col min="15886" max="15886" width="6" bestFit="1" customWidth="1"/>
    <col min="15887" max="15887" width="8.42578125" bestFit="1" customWidth="1"/>
    <col min="15888" max="15888" width="12.42578125" bestFit="1" customWidth="1"/>
    <col min="15889" max="15889" width="12.140625" bestFit="1" customWidth="1"/>
    <col min="15890" max="15890" width="24" bestFit="1" customWidth="1"/>
    <col min="15891" max="15891" width="12" bestFit="1" customWidth="1"/>
    <col min="16129" max="16129" width="11.28515625" bestFit="1" customWidth="1"/>
    <col min="16130" max="16130" width="64.85546875" customWidth="1"/>
    <col min="16131" max="16131" width="9" bestFit="1" customWidth="1"/>
    <col min="16132" max="16132" width="5.5703125" bestFit="1" customWidth="1"/>
    <col min="16133" max="16133" width="3" bestFit="1" customWidth="1"/>
    <col min="16134" max="16134" width="5.28515625" bestFit="1" customWidth="1"/>
    <col min="16135" max="16135" width="5.85546875" bestFit="1" customWidth="1"/>
    <col min="16136" max="16137" width="3" bestFit="1" customWidth="1"/>
    <col min="16138" max="16138" width="5.140625" bestFit="1" customWidth="1"/>
    <col min="16142" max="16142" width="6" bestFit="1" customWidth="1"/>
    <col min="16143" max="16143" width="8.42578125" bestFit="1" customWidth="1"/>
    <col min="16144" max="16144" width="12.42578125" bestFit="1" customWidth="1"/>
    <col min="16145" max="16145" width="12.140625" bestFit="1" customWidth="1"/>
    <col min="16146" max="16146" width="24" bestFit="1" customWidth="1"/>
    <col min="16147" max="16147" width="12" bestFit="1" customWidth="1"/>
  </cols>
  <sheetData>
    <row r="1" spans="1:19" s="34" customFormat="1" ht="14.45" customHeight="1">
      <c r="A1" s="110" t="s">
        <v>0</v>
      </c>
      <c r="B1" s="111" t="s">
        <v>1</v>
      </c>
      <c r="C1" s="107" t="s">
        <v>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 t="s">
        <v>3</v>
      </c>
      <c r="Q1" s="107" t="s">
        <v>4</v>
      </c>
      <c r="R1" s="107" t="s">
        <v>5</v>
      </c>
    </row>
    <row r="2" spans="1:19" s="34" customFormat="1" ht="16.5">
      <c r="A2" s="110"/>
      <c r="B2" s="111"/>
      <c r="C2" s="107" t="s">
        <v>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" t="s">
        <v>7</v>
      </c>
      <c r="O2" s="2" t="s">
        <v>8</v>
      </c>
      <c r="P2" s="107"/>
      <c r="Q2" s="107"/>
      <c r="R2" s="107"/>
    </row>
    <row r="3" spans="1:19" s="34" customFormat="1" ht="16.5">
      <c r="A3" s="3">
        <v>1</v>
      </c>
      <c r="B3" s="29">
        <v>2</v>
      </c>
      <c r="C3" s="106">
        <v>5</v>
      </c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4"/>
      <c r="O3" s="4"/>
      <c r="P3" s="4">
        <v>6</v>
      </c>
      <c r="Q3" s="5">
        <v>7</v>
      </c>
      <c r="R3" s="5"/>
    </row>
    <row r="4" spans="1:19" s="34" customFormat="1" ht="16.5">
      <c r="A4" s="6" t="s">
        <v>9</v>
      </c>
      <c r="B4" s="30" t="s">
        <v>10</v>
      </c>
      <c r="C4" s="7"/>
      <c r="D4" s="8"/>
      <c r="E4" s="9"/>
      <c r="F4" s="37"/>
      <c r="G4" s="9"/>
      <c r="H4" s="9"/>
      <c r="I4" s="9"/>
      <c r="J4" s="9"/>
      <c r="K4" s="9"/>
      <c r="L4" s="9"/>
      <c r="M4" s="9"/>
      <c r="N4" s="9"/>
      <c r="O4" s="10"/>
      <c r="P4" s="9"/>
      <c r="Q4" s="11"/>
      <c r="R4" s="11"/>
    </row>
    <row r="5" spans="1:19" s="34" customFormat="1" ht="16.5">
      <c r="A5" s="6" t="s">
        <v>11</v>
      </c>
      <c r="B5" s="30" t="s">
        <v>12</v>
      </c>
      <c r="C5" s="7"/>
      <c r="D5" s="8"/>
      <c r="E5" s="9"/>
      <c r="F5" s="37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6" spans="1:19" s="34" customFormat="1" ht="16.5">
      <c r="A6" s="6" t="s">
        <v>13</v>
      </c>
      <c r="B6" s="30" t="s">
        <v>14</v>
      </c>
      <c r="C6" s="7"/>
      <c r="D6" s="8"/>
      <c r="E6" s="9"/>
      <c r="F6" s="37"/>
      <c r="G6" s="9"/>
      <c r="H6" s="9"/>
      <c r="I6" s="9"/>
      <c r="J6" s="9"/>
      <c r="K6" s="9"/>
      <c r="L6" s="9"/>
      <c r="M6" s="9"/>
      <c r="N6" s="9"/>
      <c r="O6" s="10"/>
      <c r="P6" s="9"/>
      <c r="R6" s="9"/>
    </row>
    <row r="7" spans="1:19" s="34" customFormat="1" ht="16.5">
      <c r="A7" s="95" t="s">
        <v>15</v>
      </c>
      <c r="B7" s="96" t="s">
        <v>170</v>
      </c>
      <c r="C7" s="97"/>
      <c r="D7" s="98"/>
      <c r="E7" s="99"/>
      <c r="F7" s="100"/>
      <c r="G7" s="99"/>
      <c r="H7" s="99"/>
      <c r="I7" s="99"/>
      <c r="J7" s="99"/>
      <c r="K7" s="99"/>
      <c r="L7" s="99"/>
      <c r="M7" s="99"/>
      <c r="N7" s="99"/>
      <c r="O7" s="101"/>
      <c r="P7" s="99"/>
      <c r="Q7" s="99">
        <f>Q8+Q38+Q68</f>
        <v>737840000</v>
      </c>
      <c r="R7" s="99"/>
    </row>
    <row r="8" spans="1:19" s="34" customFormat="1" ht="16.5">
      <c r="A8" s="6" t="s">
        <v>16</v>
      </c>
      <c r="B8" s="30" t="s">
        <v>17</v>
      </c>
      <c r="C8" s="7"/>
      <c r="D8" s="8"/>
      <c r="E8" s="9"/>
      <c r="F8" s="37"/>
      <c r="G8" s="9"/>
      <c r="H8" s="9"/>
      <c r="I8" s="9"/>
      <c r="J8" s="9"/>
      <c r="K8" s="9"/>
      <c r="L8" s="9"/>
      <c r="M8" s="9"/>
      <c r="N8" s="9"/>
      <c r="O8" s="10"/>
      <c r="P8" s="9"/>
      <c r="Q8" s="9">
        <f>Q9+Q26+Q29+Q34</f>
        <v>737840000</v>
      </c>
      <c r="R8" s="9">
        <f>Q8/16</f>
        <v>46115000</v>
      </c>
      <c r="S8" s="36">
        <f>Q8/4</f>
        <v>184460000</v>
      </c>
    </row>
    <row r="9" spans="1:19" s="34" customFormat="1" ht="16.5">
      <c r="A9" s="12" t="s">
        <v>18</v>
      </c>
      <c r="B9" s="18" t="s">
        <v>19</v>
      </c>
      <c r="C9" s="13"/>
      <c r="D9" s="14"/>
      <c r="E9" s="15"/>
      <c r="F9" s="38"/>
      <c r="G9" s="15"/>
      <c r="H9" s="15"/>
      <c r="I9" s="9"/>
      <c r="J9" s="15"/>
      <c r="K9" s="15"/>
      <c r="L9" s="15"/>
      <c r="M9" s="15"/>
      <c r="N9" s="15"/>
      <c r="O9" s="16"/>
      <c r="P9" s="15"/>
      <c r="Q9" s="15">
        <f>SUM(Q11:Q25)</f>
        <v>499440000</v>
      </c>
      <c r="R9" s="15"/>
      <c r="S9" s="36">
        <f>S8/16</f>
        <v>11528750</v>
      </c>
    </row>
    <row r="10" spans="1:19" s="34" customFormat="1" ht="16.5">
      <c r="A10" s="12"/>
      <c r="B10" s="18" t="s">
        <v>20</v>
      </c>
      <c r="C10" s="13"/>
      <c r="D10" s="14"/>
      <c r="E10" s="15"/>
      <c r="F10" s="38"/>
      <c r="G10" s="15"/>
      <c r="H10" s="15"/>
      <c r="I10" s="9"/>
      <c r="J10" s="15"/>
      <c r="K10" s="15"/>
      <c r="L10" s="15"/>
      <c r="M10" s="15"/>
      <c r="N10" s="15"/>
      <c r="O10" s="16"/>
      <c r="P10" s="15"/>
      <c r="Q10" s="15"/>
      <c r="R10" s="15"/>
    </row>
    <row r="11" spans="1:19" s="34" customFormat="1" ht="16.5">
      <c r="A11" s="12"/>
      <c r="B11" s="18" t="s">
        <v>21</v>
      </c>
      <c r="C11" s="13">
        <v>16</v>
      </c>
      <c r="D11" s="14" t="s">
        <v>22</v>
      </c>
      <c r="E11" s="15" t="s">
        <v>23</v>
      </c>
      <c r="F11" s="38">
        <v>1</v>
      </c>
      <c r="G11" s="15" t="s">
        <v>24</v>
      </c>
      <c r="H11" s="15" t="s">
        <v>23</v>
      </c>
      <c r="I11" s="9">
        <v>8</v>
      </c>
      <c r="J11" s="15" t="s">
        <v>25</v>
      </c>
      <c r="K11" s="15"/>
      <c r="L11" s="15"/>
      <c r="M11" s="15"/>
      <c r="N11" s="15">
        <f t="shared" ref="N11:N16" si="0">C11*F11*I11</f>
        <v>128</v>
      </c>
      <c r="O11" s="16" t="s">
        <v>26</v>
      </c>
      <c r="P11" s="15">
        <v>200000</v>
      </c>
      <c r="Q11" s="17">
        <f t="shared" ref="Q11:Q19" si="1">P11*N11</f>
        <v>25600000</v>
      </c>
      <c r="R11" s="17"/>
    </row>
    <row r="12" spans="1:19" s="34" customFormat="1" ht="16.5">
      <c r="A12" s="12"/>
      <c r="B12" s="18" t="s">
        <v>27</v>
      </c>
      <c r="C12" s="13">
        <v>16</v>
      </c>
      <c r="D12" s="14" t="s">
        <v>22</v>
      </c>
      <c r="E12" s="15" t="s">
        <v>23</v>
      </c>
      <c r="F12" s="38">
        <v>1</v>
      </c>
      <c r="G12" s="15" t="s">
        <v>28</v>
      </c>
      <c r="H12" s="15" t="s">
        <v>23</v>
      </c>
      <c r="I12" s="9">
        <v>8</v>
      </c>
      <c r="J12" s="15" t="s">
        <v>25</v>
      </c>
      <c r="K12" s="15"/>
      <c r="L12" s="15"/>
      <c r="M12" s="15"/>
      <c r="N12" s="15">
        <f t="shared" si="0"/>
        <v>128</v>
      </c>
      <c r="O12" s="16" t="s">
        <v>28</v>
      </c>
      <c r="P12" s="15">
        <v>250000</v>
      </c>
      <c r="Q12" s="17">
        <f t="shared" si="1"/>
        <v>32000000</v>
      </c>
      <c r="R12" s="17"/>
    </row>
    <row r="13" spans="1:19" s="34" customFormat="1" ht="16.5">
      <c r="A13" s="12"/>
      <c r="B13" s="18" t="s">
        <v>29</v>
      </c>
      <c r="C13" s="13">
        <v>16</v>
      </c>
      <c r="D13" s="14" t="s">
        <v>22</v>
      </c>
      <c r="E13" s="15" t="s">
        <v>23</v>
      </c>
      <c r="F13" s="38">
        <v>1</v>
      </c>
      <c r="G13" s="15" t="s">
        <v>28</v>
      </c>
      <c r="H13" s="15" t="s">
        <v>23</v>
      </c>
      <c r="I13" s="9">
        <v>8</v>
      </c>
      <c r="J13" s="15" t="s">
        <v>25</v>
      </c>
      <c r="K13" s="15"/>
      <c r="L13" s="15"/>
      <c r="M13" s="15"/>
      <c r="N13" s="15">
        <f t="shared" si="0"/>
        <v>128</v>
      </c>
      <c r="O13" s="16" t="s">
        <v>30</v>
      </c>
      <c r="P13" s="15">
        <v>250000</v>
      </c>
      <c r="Q13" s="17">
        <f t="shared" si="1"/>
        <v>32000000</v>
      </c>
      <c r="R13" s="17"/>
    </row>
    <row r="14" spans="1:19" s="34" customFormat="1" ht="33">
      <c r="A14" s="12"/>
      <c r="B14" s="18" t="s">
        <v>31</v>
      </c>
      <c r="C14" s="13">
        <v>16</v>
      </c>
      <c r="D14" s="14" t="s">
        <v>22</v>
      </c>
      <c r="E14" s="15" t="s">
        <v>23</v>
      </c>
      <c r="F14" s="38">
        <v>1</v>
      </c>
      <c r="G14" s="15" t="s">
        <v>32</v>
      </c>
      <c r="H14" s="15" t="s">
        <v>23</v>
      </c>
      <c r="I14" s="9">
        <v>8</v>
      </c>
      <c r="J14" s="15" t="s">
        <v>25</v>
      </c>
      <c r="K14" s="15"/>
      <c r="L14" s="15"/>
      <c r="M14" s="15"/>
      <c r="N14" s="15">
        <f t="shared" si="0"/>
        <v>128</v>
      </c>
      <c r="O14" s="16" t="s">
        <v>32</v>
      </c>
      <c r="P14" s="15">
        <v>450000</v>
      </c>
      <c r="Q14" s="17"/>
      <c r="R14" s="17"/>
    </row>
    <row r="15" spans="1:19" s="34" customFormat="1" ht="33">
      <c r="A15" s="12"/>
      <c r="B15" s="18" t="s">
        <v>33</v>
      </c>
      <c r="C15" s="13">
        <v>16</v>
      </c>
      <c r="D15" s="14" t="s">
        <v>22</v>
      </c>
      <c r="E15" s="15" t="s">
        <v>23</v>
      </c>
      <c r="F15" s="38">
        <v>1</v>
      </c>
      <c r="G15" s="15" t="s">
        <v>32</v>
      </c>
      <c r="H15" s="15" t="s">
        <v>23</v>
      </c>
      <c r="I15" s="9">
        <v>8</v>
      </c>
      <c r="J15" s="15" t="s">
        <v>25</v>
      </c>
      <c r="K15" s="15"/>
      <c r="L15" s="15"/>
      <c r="M15" s="15"/>
      <c r="N15" s="15">
        <f t="shared" si="0"/>
        <v>128</v>
      </c>
      <c r="O15" s="16" t="s">
        <v>32</v>
      </c>
      <c r="P15" s="15">
        <v>350000</v>
      </c>
      <c r="Q15" s="17">
        <f t="shared" si="1"/>
        <v>44800000</v>
      </c>
      <c r="R15" s="17"/>
    </row>
    <row r="16" spans="1:19" s="34" customFormat="1" ht="16.5">
      <c r="A16" s="12"/>
      <c r="B16" s="18" t="s">
        <v>34</v>
      </c>
      <c r="C16" s="13">
        <v>16</v>
      </c>
      <c r="D16" s="14" t="s">
        <v>22</v>
      </c>
      <c r="E16" s="15" t="s">
        <v>23</v>
      </c>
      <c r="F16" s="38">
        <v>1</v>
      </c>
      <c r="G16" s="15" t="s">
        <v>24</v>
      </c>
      <c r="H16" s="15" t="s">
        <v>23</v>
      </c>
      <c r="I16" s="9">
        <v>8</v>
      </c>
      <c r="J16" s="15" t="s">
        <v>25</v>
      </c>
      <c r="K16" s="15"/>
      <c r="L16" s="15"/>
      <c r="M16" s="15"/>
      <c r="N16" s="15">
        <f t="shared" si="0"/>
        <v>128</v>
      </c>
      <c r="O16" s="16" t="s">
        <v>26</v>
      </c>
      <c r="P16" s="15">
        <v>300000</v>
      </c>
      <c r="Q16" s="17">
        <f t="shared" si="1"/>
        <v>38400000</v>
      </c>
      <c r="R16" s="17"/>
    </row>
    <row r="17" spans="1:18" s="34" customFormat="1" ht="16.5">
      <c r="A17" s="12"/>
      <c r="B17" s="18" t="s">
        <v>171</v>
      </c>
      <c r="C17" s="19">
        <v>6</v>
      </c>
      <c r="D17" s="14" t="s">
        <v>25</v>
      </c>
      <c r="E17" s="15"/>
      <c r="F17" s="38"/>
      <c r="G17" s="15"/>
      <c r="H17" s="15"/>
      <c r="I17" s="9"/>
      <c r="J17" s="15"/>
      <c r="K17" s="15"/>
      <c r="L17" s="15"/>
      <c r="M17" s="15"/>
      <c r="N17" s="13">
        <f>C17</f>
        <v>6</v>
      </c>
      <c r="O17" s="16" t="s">
        <v>25</v>
      </c>
      <c r="P17" s="20">
        <v>15000000</v>
      </c>
      <c r="Q17" s="17">
        <f t="shared" si="1"/>
        <v>90000000</v>
      </c>
      <c r="R17" s="17" t="s">
        <v>36</v>
      </c>
    </row>
    <row r="18" spans="1:18" s="34" customFormat="1" ht="16.5">
      <c r="A18" s="12"/>
      <c r="B18" s="18" t="s">
        <v>172</v>
      </c>
      <c r="C18" s="19">
        <v>2</v>
      </c>
      <c r="D18" s="14" t="s">
        <v>25</v>
      </c>
      <c r="E18" s="15"/>
      <c r="F18" s="38"/>
      <c r="G18" s="15"/>
      <c r="H18" s="15"/>
      <c r="I18" s="9"/>
      <c r="J18" s="15"/>
      <c r="K18" s="15"/>
      <c r="L18" s="15"/>
      <c r="M18" s="15"/>
      <c r="N18" s="13">
        <f>C18</f>
        <v>2</v>
      </c>
      <c r="O18" s="16" t="s">
        <v>25</v>
      </c>
      <c r="P18" s="20">
        <v>12000000</v>
      </c>
      <c r="Q18" s="17">
        <f t="shared" si="1"/>
        <v>24000000</v>
      </c>
      <c r="R18" s="17" t="s">
        <v>36</v>
      </c>
    </row>
    <row r="19" spans="1:18" s="34" customFormat="1" ht="16.5">
      <c r="A19" s="12"/>
      <c r="B19" s="18" t="s">
        <v>35</v>
      </c>
      <c r="C19" s="19"/>
      <c r="D19" s="14" t="s">
        <v>25</v>
      </c>
      <c r="E19" s="15"/>
      <c r="F19" s="38"/>
      <c r="G19" s="15"/>
      <c r="H19" s="15"/>
      <c r="I19" s="9"/>
      <c r="J19" s="15"/>
      <c r="K19" s="15"/>
      <c r="L19" s="15"/>
      <c r="M19" s="15"/>
      <c r="N19" s="13">
        <f>C19</f>
        <v>0</v>
      </c>
      <c r="O19" s="16" t="s">
        <v>25</v>
      </c>
      <c r="P19" s="20">
        <v>0</v>
      </c>
      <c r="Q19" s="17">
        <f t="shared" si="1"/>
        <v>0</v>
      </c>
      <c r="R19" s="17" t="s">
        <v>36</v>
      </c>
    </row>
    <row r="20" spans="1:18" s="34" customFormat="1" ht="16.5">
      <c r="A20" s="12"/>
      <c r="B20" s="18" t="s">
        <v>37</v>
      </c>
      <c r="C20" s="13"/>
      <c r="D20" s="14"/>
      <c r="E20" s="15"/>
      <c r="F20" s="38"/>
      <c r="G20" s="15"/>
      <c r="H20" s="15"/>
      <c r="I20" s="9"/>
      <c r="J20" s="15"/>
      <c r="K20" s="15"/>
      <c r="L20" s="15"/>
      <c r="M20" s="15"/>
      <c r="N20" s="15"/>
      <c r="O20" s="16"/>
      <c r="P20" s="15"/>
      <c r="Q20" s="15"/>
      <c r="R20" s="15"/>
    </row>
    <row r="21" spans="1:18" s="34" customFormat="1" ht="16.5">
      <c r="A21" s="12"/>
      <c r="B21" s="18" t="s">
        <v>173</v>
      </c>
      <c r="C21" s="13">
        <v>16</v>
      </c>
      <c r="D21" s="14" t="s">
        <v>22</v>
      </c>
      <c r="E21" s="15" t="s">
        <v>23</v>
      </c>
      <c r="F21" s="39">
        <v>34</v>
      </c>
      <c r="G21" s="15" t="s">
        <v>39</v>
      </c>
      <c r="H21" s="15" t="s">
        <v>23</v>
      </c>
      <c r="I21" s="9">
        <v>6</v>
      </c>
      <c r="J21" s="15" t="s">
        <v>25</v>
      </c>
      <c r="K21" s="15"/>
      <c r="L21" s="15"/>
      <c r="M21" s="15"/>
      <c r="N21" s="15">
        <f>C21*F21*I21</f>
        <v>3264</v>
      </c>
      <c r="O21" s="16" t="s">
        <v>40</v>
      </c>
      <c r="P21" s="15">
        <v>40000</v>
      </c>
      <c r="Q21" s="17">
        <f>P21*N21</f>
        <v>130560000</v>
      </c>
      <c r="R21" s="17" t="s">
        <v>41</v>
      </c>
    </row>
    <row r="22" spans="1:18" s="34" customFormat="1" ht="16.5">
      <c r="A22" s="12"/>
      <c r="B22" s="18" t="s">
        <v>174</v>
      </c>
      <c r="C22" s="13">
        <v>16</v>
      </c>
      <c r="D22" s="14" t="s">
        <v>22</v>
      </c>
      <c r="E22" s="15" t="s">
        <v>23</v>
      </c>
      <c r="F22" s="39">
        <v>58</v>
      </c>
      <c r="G22" s="15" t="s">
        <v>39</v>
      </c>
      <c r="H22" s="15" t="s">
        <v>23</v>
      </c>
      <c r="I22" s="9">
        <v>2</v>
      </c>
      <c r="J22" s="15" t="s">
        <v>25</v>
      </c>
      <c r="K22" s="15"/>
      <c r="L22" s="15"/>
      <c r="M22" s="15"/>
      <c r="N22" s="15">
        <f>C22*F22*I22</f>
        <v>1856</v>
      </c>
      <c r="O22" s="16" t="s">
        <v>40</v>
      </c>
      <c r="P22" s="15">
        <v>40000</v>
      </c>
      <c r="Q22" s="17">
        <f>P22*N22</f>
        <v>74240000</v>
      </c>
      <c r="R22" s="17" t="s">
        <v>41</v>
      </c>
    </row>
    <row r="23" spans="1:18" s="34" customFormat="1" ht="16.5">
      <c r="A23" s="12"/>
      <c r="B23" s="18" t="s">
        <v>42</v>
      </c>
      <c r="C23" s="13">
        <v>16</v>
      </c>
      <c r="D23" s="14" t="s">
        <v>22</v>
      </c>
      <c r="E23" s="15" t="s">
        <v>23</v>
      </c>
      <c r="F23" s="38">
        <v>1</v>
      </c>
      <c r="G23" s="15" t="s">
        <v>43</v>
      </c>
      <c r="H23" s="15" t="s">
        <v>23</v>
      </c>
      <c r="I23" s="9">
        <v>8</v>
      </c>
      <c r="J23" s="15" t="s">
        <v>25</v>
      </c>
      <c r="K23" s="15"/>
      <c r="L23" s="15"/>
      <c r="M23" s="15"/>
      <c r="N23" s="15">
        <f>C23*F23*I23</f>
        <v>128</v>
      </c>
      <c r="O23" s="16" t="s">
        <v>43</v>
      </c>
      <c r="P23" s="15">
        <v>30000</v>
      </c>
      <c r="Q23" s="17">
        <f>P23*N23</f>
        <v>3840000</v>
      </c>
      <c r="R23" s="17"/>
    </row>
    <row r="24" spans="1:18" s="34" customFormat="1" ht="16.5">
      <c r="A24" s="12"/>
      <c r="B24" s="18" t="s">
        <v>44</v>
      </c>
      <c r="C24" s="13"/>
      <c r="D24" s="14"/>
      <c r="E24" s="15"/>
      <c r="F24" s="38"/>
      <c r="G24" s="15"/>
      <c r="H24" s="15"/>
      <c r="I24" s="9"/>
      <c r="J24" s="15"/>
      <c r="K24" s="15"/>
      <c r="L24" s="15"/>
      <c r="M24" s="15"/>
      <c r="N24" s="15"/>
      <c r="O24" s="16"/>
      <c r="P24" s="15"/>
      <c r="Q24" s="15"/>
      <c r="R24" s="15"/>
    </row>
    <row r="25" spans="1:18" s="34" customFormat="1" ht="16.5">
      <c r="A25" s="12"/>
      <c r="B25" s="18" t="s">
        <v>45</v>
      </c>
      <c r="C25" s="13">
        <v>8</v>
      </c>
      <c r="D25" s="14" t="s">
        <v>25</v>
      </c>
      <c r="E25" s="15"/>
      <c r="F25" s="38"/>
      <c r="G25" s="15"/>
      <c r="H25" s="15"/>
      <c r="I25" s="9"/>
      <c r="J25" s="15"/>
      <c r="K25" s="15"/>
      <c r="L25" s="15"/>
      <c r="M25" s="15"/>
      <c r="N25" s="13">
        <f>C25</f>
        <v>8</v>
      </c>
      <c r="O25" s="16" t="s">
        <v>25</v>
      </c>
      <c r="P25" s="15">
        <v>500000</v>
      </c>
      <c r="Q25" s="17">
        <f>P25*N25</f>
        <v>4000000</v>
      </c>
      <c r="R25" s="17"/>
    </row>
    <row r="26" spans="1:18" s="34" customFormat="1" ht="16.5">
      <c r="A26" s="12" t="s">
        <v>46</v>
      </c>
      <c r="B26" s="18" t="s">
        <v>47</v>
      </c>
      <c r="C26" s="13"/>
      <c r="D26" s="14"/>
      <c r="E26" s="15"/>
      <c r="F26" s="38"/>
      <c r="G26" s="15"/>
      <c r="H26" s="15"/>
      <c r="I26" s="9"/>
      <c r="J26" s="15"/>
      <c r="K26" s="15"/>
      <c r="L26" s="15"/>
      <c r="M26" s="15"/>
      <c r="N26" s="15"/>
      <c r="O26" s="16"/>
      <c r="P26" s="15"/>
      <c r="Q26" s="15">
        <f>SUM(Q27)</f>
        <v>0</v>
      </c>
      <c r="R26" s="15"/>
    </row>
    <row r="27" spans="1:18" s="34" customFormat="1" ht="14.25" customHeight="1">
      <c r="A27" s="12"/>
      <c r="B27" s="31" t="s">
        <v>48</v>
      </c>
      <c r="C27" s="13">
        <v>16</v>
      </c>
      <c r="D27" s="14" t="s">
        <v>22</v>
      </c>
      <c r="E27" s="15" t="s">
        <v>23</v>
      </c>
      <c r="F27" s="38"/>
      <c r="G27" s="15" t="s">
        <v>25</v>
      </c>
      <c r="H27" s="15" t="s">
        <v>23</v>
      </c>
      <c r="I27" s="9">
        <v>8</v>
      </c>
      <c r="J27" s="15" t="s">
        <v>25</v>
      </c>
      <c r="K27" s="15"/>
      <c r="L27" s="15"/>
      <c r="M27" s="15"/>
      <c r="N27" s="15">
        <f>C27*F27</f>
        <v>0</v>
      </c>
      <c r="O27" s="16" t="s">
        <v>26</v>
      </c>
      <c r="P27" s="15">
        <v>20000</v>
      </c>
      <c r="Q27" s="17">
        <f>P27*N27</f>
        <v>0</v>
      </c>
      <c r="R27" s="15" t="s">
        <v>49</v>
      </c>
    </row>
    <row r="28" spans="1:18" s="34" customFormat="1" ht="16.5">
      <c r="A28" s="12"/>
      <c r="B28" s="32" t="s">
        <v>50</v>
      </c>
      <c r="C28" s="13">
        <v>16</v>
      </c>
      <c r="D28" s="14" t="s">
        <v>22</v>
      </c>
      <c r="E28" s="15" t="s">
        <v>23</v>
      </c>
      <c r="F28" s="38">
        <v>3</v>
      </c>
      <c r="G28" s="15" t="s">
        <v>51</v>
      </c>
      <c r="H28" s="15" t="s">
        <v>23</v>
      </c>
      <c r="I28" s="9">
        <v>1</v>
      </c>
      <c r="J28" s="15" t="s">
        <v>25</v>
      </c>
      <c r="K28" s="15"/>
      <c r="L28" s="15"/>
      <c r="M28" s="15"/>
      <c r="N28" s="15">
        <f>C28*F28</f>
        <v>48</v>
      </c>
      <c r="O28" s="16" t="s">
        <v>26</v>
      </c>
      <c r="P28" s="15"/>
      <c r="Q28" s="17">
        <f>P28*N28</f>
        <v>0</v>
      </c>
      <c r="R28" s="17"/>
    </row>
    <row r="29" spans="1:18" s="34" customFormat="1" ht="12.6" customHeight="1">
      <c r="A29" s="12" t="s">
        <v>52</v>
      </c>
      <c r="B29" s="18" t="s">
        <v>53</v>
      </c>
      <c r="C29" s="13"/>
      <c r="D29" s="14"/>
      <c r="E29" s="15"/>
      <c r="F29" s="38"/>
      <c r="G29" s="15"/>
      <c r="H29" s="15"/>
      <c r="I29" s="9"/>
      <c r="J29" s="15"/>
      <c r="K29" s="15"/>
      <c r="L29" s="15"/>
      <c r="M29" s="15"/>
      <c r="N29" s="15"/>
      <c r="O29" s="16"/>
      <c r="P29" s="15"/>
      <c r="Q29" s="15">
        <f>SUM(Q30:Q32)</f>
        <v>110400000</v>
      </c>
      <c r="R29" s="15"/>
    </row>
    <row r="30" spans="1:18" s="34" customFormat="1" ht="16.5">
      <c r="A30" s="12"/>
      <c r="B30" s="18" t="s">
        <v>54</v>
      </c>
      <c r="C30" s="13">
        <v>20</v>
      </c>
      <c r="D30" s="14" t="s">
        <v>55</v>
      </c>
      <c r="E30" s="15" t="s">
        <v>23</v>
      </c>
      <c r="F30" s="38">
        <v>8</v>
      </c>
      <c r="G30" s="15" t="s">
        <v>25</v>
      </c>
      <c r="H30" s="15"/>
      <c r="I30" s="9"/>
      <c r="J30" s="15"/>
      <c r="K30" s="15"/>
      <c r="L30" s="15"/>
      <c r="M30" s="15"/>
      <c r="N30" s="15">
        <f>C30*F30</f>
        <v>160</v>
      </c>
      <c r="O30" s="16" t="s">
        <v>55</v>
      </c>
      <c r="P30" s="15">
        <v>100000</v>
      </c>
      <c r="Q30" s="17">
        <f>P30*N30</f>
        <v>16000000</v>
      </c>
      <c r="R30" s="17"/>
    </row>
    <row r="31" spans="1:18" s="34" customFormat="1" ht="16.5">
      <c r="A31" s="12"/>
      <c r="B31" s="18" t="s">
        <v>56</v>
      </c>
      <c r="C31" s="13">
        <v>20</v>
      </c>
      <c r="D31" s="14" t="s">
        <v>55</v>
      </c>
      <c r="E31" s="15" t="s">
        <v>23</v>
      </c>
      <c r="F31" s="38">
        <v>8</v>
      </c>
      <c r="G31" s="15" t="s">
        <v>25</v>
      </c>
      <c r="H31" s="15"/>
      <c r="I31" s="9"/>
      <c r="J31" s="15"/>
      <c r="K31" s="15"/>
      <c r="L31" s="15"/>
      <c r="M31" s="15"/>
      <c r="N31" s="15">
        <f>C31*F31</f>
        <v>160</v>
      </c>
      <c r="O31" s="16" t="s">
        <v>55</v>
      </c>
      <c r="P31" s="15">
        <v>100000</v>
      </c>
      <c r="Q31" s="17">
        <f>P31*N31</f>
        <v>16000000</v>
      </c>
      <c r="R31" s="17"/>
    </row>
    <row r="32" spans="1:18" s="34" customFormat="1" ht="16.5">
      <c r="A32" s="12"/>
      <c r="B32" s="18" t="s">
        <v>57</v>
      </c>
      <c r="C32" s="19">
        <v>70</v>
      </c>
      <c r="D32" s="14" t="s">
        <v>55</v>
      </c>
      <c r="E32" s="15" t="s">
        <v>23</v>
      </c>
      <c r="F32" s="38">
        <v>8</v>
      </c>
      <c r="G32" s="15" t="s">
        <v>25</v>
      </c>
      <c r="H32" s="15"/>
      <c r="I32" s="9"/>
      <c r="J32" s="15"/>
      <c r="K32" s="15"/>
      <c r="L32" s="15"/>
      <c r="M32" s="15"/>
      <c r="N32" s="15">
        <f>C32*F32</f>
        <v>560</v>
      </c>
      <c r="O32" s="16" t="s">
        <v>55</v>
      </c>
      <c r="P32" s="15">
        <v>140000</v>
      </c>
      <c r="Q32" s="17">
        <f>P32*N32</f>
        <v>78400000</v>
      </c>
      <c r="R32" s="17"/>
    </row>
    <row r="33" spans="1:18" s="34" customFormat="1" ht="16.5">
      <c r="A33" s="12"/>
      <c r="B33" s="18" t="s">
        <v>58</v>
      </c>
      <c r="C33" s="19"/>
      <c r="D33" s="14" t="s">
        <v>55</v>
      </c>
      <c r="E33" s="15" t="s">
        <v>23</v>
      </c>
      <c r="F33" s="38">
        <v>8</v>
      </c>
      <c r="G33" s="15" t="s">
        <v>25</v>
      </c>
      <c r="H33" s="15"/>
      <c r="I33" s="9"/>
      <c r="J33" s="15"/>
      <c r="K33" s="15"/>
      <c r="L33" s="15"/>
      <c r="M33" s="15"/>
      <c r="N33" s="15">
        <f>C33*F33</f>
        <v>0</v>
      </c>
      <c r="O33" s="16" t="s">
        <v>55</v>
      </c>
      <c r="P33" s="15">
        <v>40000</v>
      </c>
      <c r="Q33" s="17">
        <f>P33*N33</f>
        <v>0</v>
      </c>
      <c r="R33" s="17"/>
    </row>
    <row r="34" spans="1:18" s="34" customFormat="1" ht="16.5">
      <c r="A34" s="12" t="s">
        <v>59</v>
      </c>
      <c r="B34" s="18" t="s">
        <v>60</v>
      </c>
      <c r="C34" s="13"/>
      <c r="D34" s="14"/>
      <c r="E34" s="15"/>
      <c r="F34" s="38"/>
      <c r="G34" s="15"/>
      <c r="H34" s="15"/>
      <c r="I34" s="9"/>
      <c r="J34" s="15"/>
      <c r="K34" s="15"/>
      <c r="L34" s="15"/>
      <c r="M34" s="15"/>
      <c r="N34" s="15"/>
      <c r="O34" s="16"/>
      <c r="P34" s="15"/>
      <c r="Q34" s="15">
        <f>SUM(Q35:Q36)</f>
        <v>128000000</v>
      </c>
      <c r="R34" s="15"/>
    </row>
    <row r="35" spans="1:18" s="34" customFormat="1" ht="16.5">
      <c r="A35" s="12"/>
      <c r="B35" s="18" t="s">
        <v>62</v>
      </c>
      <c r="C35" s="13">
        <v>16</v>
      </c>
      <c r="D35" s="14" t="s">
        <v>22</v>
      </c>
      <c r="E35" s="15" t="s">
        <v>23</v>
      </c>
      <c r="F35" s="39">
        <f>F21</f>
        <v>34</v>
      </c>
      <c r="G35" s="15" t="s">
        <v>39</v>
      </c>
      <c r="H35" s="15" t="s">
        <v>23</v>
      </c>
      <c r="I35" s="9">
        <v>6</v>
      </c>
      <c r="J35" s="15" t="s">
        <v>25</v>
      </c>
      <c r="K35" s="15"/>
      <c r="L35" s="15"/>
      <c r="M35" s="15"/>
      <c r="N35" s="15">
        <f>C35*F35*I35</f>
        <v>3264</v>
      </c>
      <c r="O35" s="16" t="s">
        <v>40</v>
      </c>
      <c r="P35" s="15">
        <v>25000</v>
      </c>
      <c r="Q35" s="17">
        <f>P35*N35</f>
        <v>81600000</v>
      </c>
      <c r="R35" s="17"/>
    </row>
    <row r="36" spans="1:18" s="34" customFormat="1" ht="16.5">
      <c r="A36" s="12"/>
      <c r="B36" s="18" t="s">
        <v>62</v>
      </c>
      <c r="C36" s="13">
        <v>16</v>
      </c>
      <c r="D36" s="14" t="s">
        <v>22</v>
      </c>
      <c r="E36" s="15" t="s">
        <v>23</v>
      </c>
      <c r="F36" s="39">
        <v>58</v>
      </c>
      <c r="G36" s="15" t="s">
        <v>39</v>
      </c>
      <c r="H36" s="15" t="s">
        <v>23</v>
      </c>
      <c r="I36" s="9">
        <v>2</v>
      </c>
      <c r="J36" s="15" t="s">
        <v>25</v>
      </c>
      <c r="K36" s="15"/>
      <c r="L36" s="15"/>
      <c r="M36" s="15"/>
      <c r="N36" s="15">
        <f>C36*F36*I36</f>
        <v>1856</v>
      </c>
      <c r="O36" s="16" t="s">
        <v>40</v>
      </c>
      <c r="P36" s="15">
        <v>25000</v>
      </c>
      <c r="Q36" s="17">
        <f>P36*N36</f>
        <v>46400000</v>
      </c>
      <c r="R36" s="17"/>
    </row>
    <row r="37" spans="1:18" s="35" customFormat="1" ht="16.5">
      <c r="A37" s="21"/>
      <c r="B37" s="33" t="s">
        <v>63</v>
      </c>
      <c r="C37" s="22">
        <v>16</v>
      </c>
      <c r="D37" s="23" t="s">
        <v>22</v>
      </c>
      <c r="E37" s="24" t="s">
        <v>23</v>
      </c>
      <c r="F37" s="40">
        <v>2</v>
      </c>
      <c r="G37" s="24" t="s">
        <v>51</v>
      </c>
      <c r="H37" s="24" t="s">
        <v>23</v>
      </c>
      <c r="I37" s="25">
        <v>1</v>
      </c>
      <c r="J37" s="24" t="s">
        <v>25</v>
      </c>
      <c r="K37" s="24"/>
      <c r="L37" s="24"/>
      <c r="M37" s="24"/>
      <c r="N37" s="24">
        <f>C37*F37*I37</f>
        <v>32</v>
      </c>
      <c r="O37" s="26" t="s">
        <v>25</v>
      </c>
      <c r="P37" s="24">
        <v>0</v>
      </c>
      <c r="Q37" s="27">
        <f>P37*N37</f>
        <v>0</v>
      </c>
      <c r="R37" s="27"/>
    </row>
    <row r="38" spans="1:18" s="1" customFormat="1" ht="16.5">
      <c r="A38" s="6" t="s">
        <v>16</v>
      </c>
      <c r="B38" s="30" t="s">
        <v>64</v>
      </c>
      <c r="C38" s="7"/>
      <c r="D38" s="8"/>
      <c r="E38" s="9"/>
      <c r="F38" s="37"/>
      <c r="G38" s="9"/>
      <c r="H38" s="9"/>
      <c r="I38" s="9"/>
      <c r="J38" s="9"/>
      <c r="K38" s="9"/>
      <c r="L38" s="9"/>
      <c r="M38" s="9"/>
      <c r="N38" s="9"/>
      <c r="O38" s="10"/>
      <c r="P38" s="9"/>
      <c r="Q38" s="9"/>
      <c r="R38" s="9">
        <f>Q38/16</f>
        <v>0</v>
      </c>
    </row>
    <row r="39" spans="1:18" s="1" customFormat="1" ht="16.5">
      <c r="A39" s="12" t="s">
        <v>18</v>
      </c>
      <c r="B39" s="18" t="s">
        <v>19</v>
      </c>
      <c r="C39" s="13"/>
      <c r="D39" s="14"/>
      <c r="E39" s="15"/>
      <c r="F39" s="38"/>
      <c r="G39" s="15"/>
      <c r="H39" s="15"/>
      <c r="I39" s="9"/>
      <c r="J39" s="15"/>
      <c r="K39" s="15"/>
      <c r="L39" s="15"/>
      <c r="M39" s="15"/>
      <c r="N39" s="15"/>
      <c r="O39" s="16"/>
      <c r="P39" s="15"/>
      <c r="Q39" s="15">
        <f>SUM(Q41:Q55)</f>
        <v>719800000</v>
      </c>
      <c r="R39" s="15"/>
    </row>
    <row r="40" spans="1:18" s="1" customFormat="1" ht="16.5">
      <c r="A40" s="12"/>
      <c r="B40" s="18" t="s">
        <v>20</v>
      </c>
      <c r="C40" s="13"/>
      <c r="D40" s="14"/>
      <c r="E40" s="15"/>
      <c r="F40" s="38"/>
      <c r="G40" s="15"/>
      <c r="H40" s="15"/>
      <c r="I40" s="9"/>
      <c r="J40" s="15"/>
      <c r="K40" s="15"/>
      <c r="L40" s="15"/>
      <c r="M40" s="15"/>
      <c r="N40" s="15"/>
      <c r="O40" s="16"/>
      <c r="P40" s="15"/>
      <c r="Q40" s="15"/>
      <c r="R40" s="15"/>
    </row>
    <row r="41" spans="1:18" s="1" customFormat="1" ht="16.5">
      <c r="A41" s="12"/>
      <c r="B41" s="18" t="s">
        <v>21</v>
      </c>
      <c r="C41" s="13">
        <v>16</v>
      </c>
      <c r="D41" s="14" t="s">
        <v>22</v>
      </c>
      <c r="E41" s="15" t="s">
        <v>23</v>
      </c>
      <c r="F41" s="38">
        <v>1</v>
      </c>
      <c r="G41" s="15" t="s">
        <v>24</v>
      </c>
      <c r="H41" s="15" t="s">
        <v>23</v>
      </c>
      <c r="I41" s="9"/>
      <c r="J41" s="15" t="s">
        <v>25</v>
      </c>
      <c r="K41" s="15"/>
      <c r="L41" s="15"/>
      <c r="M41" s="15"/>
      <c r="N41" s="15">
        <f t="shared" ref="N41:N46" si="2">C41*F41*I41</f>
        <v>0</v>
      </c>
      <c r="O41" s="16" t="s">
        <v>26</v>
      </c>
      <c r="P41" s="15">
        <v>200000</v>
      </c>
      <c r="Q41" s="17">
        <f t="shared" ref="Q41:Q49" si="3">P41*N41</f>
        <v>0</v>
      </c>
      <c r="R41" s="17"/>
    </row>
    <row r="42" spans="1:18" s="1" customFormat="1" ht="16.5">
      <c r="A42" s="12"/>
      <c r="B42" s="18" t="s">
        <v>27</v>
      </c>
      <c r="C42" s="13">
        <v>16</v>
      </c>
      <c r="D42" s="14" t="s">
        <v>22</v>
      </c>
      <c r="E42" s="15" t="s">
        <v>23</v>
      </c>
      <c r="F42" s="38">
        <v>1</v>
      </c>
      <c r="G42" s="15" t="s">
        <v>28</v>
      </c>
      <c r="H42" s="15" t="s">
        <v>23</v>
      </c>
      <c r="I42" s="9">
        <v>2</v>
      </c>
      <c r="J42" s="15" t="s">
        <v>25</v>
      </c>
      <c r="K42" s="15"/>
      <c r="L42" s="15"/>
      <c r="M42" s="15"/>
      <c r="N42" s="15">
        <f t="shared" si="2"/>
        <v>32</v>
      </c>
      <c r="O42" s="16" t="s">
        <v>28</v>
      </c>
      <c r="P42" s="15">
        <v>250000</v>
      </c>
      <c r="Q42" s="17">
        <f t="shared" si="3"/>
        <v>8000000</v>
      </c>
      <c r="R42" s="17"/>
    </row>
    <row r="43" spans="1:18" s="1" customFormat="1" ht="16.5">
      <c r="A43" s="12"/>
      <c r="B43" s="18" t="s">
        <v>29</v>
      </c>
      <c r="C43" s="13">
        <v>16</v>
      </c>
      <c r="D43" s="14" t="s">
        <v>22</v>
      </c>
      <c r="E43" s="15" t="s">
        <v>23</v>
      </c>
      <c r="F43" s="38">
        <v>1</v>
      </c>
      <c r="G43" s="15" t="s">
        <v>28</v>
      </c>
      <c r="H43" s="15" t="s">
        <v>23</v>
      </c>
      <c r="I43" s="9">
        <v>2</v>
      </c>
      <c r="J43" s="15" t="s">
        <v>25</v>
      </c>
      <c r="K43" s="15"/>
      <c r="L43" s="15"/>
      <c r="M43" s="15"/>
      <c r="N43" s="15">
        <f t="shared" si="2"/>
        <v>32</v>
      </c>
      <c r="O43" s="16" t="s">
        <v>30</v>
      </c>
      <c r="P43" s="15">
        <v>250000</v>
      </c>
      <c r="Q43" s="17">
        <f t="shared" si="3"/>
        <v>8000000</v>
      </c>
      <c r="R43" s="17"/>
    </row>
    <row r="44" spans="1:18" s="1" customFormat="1" ht="33">
      <c r="A44" s="12"/>
      <c r="B44" s="18" t="s">
        <v>31</v>
      </c>
      <c r="C44" s="13">
        <v>16</v>
      </c>
      <c r="D44" s="14" t="s">
        <v>22</v>
      </c>
      <c r="E44" s="15" t="s">
        <v>23</v>
      </c>
      <c r="F44" s="38">
        <v>1</v>
      </c>
      <c r="G44" s="15" t="s">
        <v>32</v>
      </c>
      <c r="H44" s="15" t="s">
        <v>23</v>
      </c>
      <c r="I44" s="9">
        <v>2</v>
      </c>
      <c r="J44" s="15" t="s">
        <v>25</v>
      </c>
      <c r="K44" s="15"/>
      <c r="L44" s="15"/>
      <c r="M44" s="15"/>
      <c r="N44" s="15">
        <f t="shared" si="2"/>
        <v>32</v>
      </c>
      <c r="O44" s="16" t="s">
        <v>32</v>
      </c>
      <c r="P44" s="15">
        <v>450000</v>
      </c>
      <c r="Q44" s="17">
        <f t="shared" si="3"/>
        <v>14400000</v>
      </c>
      <c r="R44" s="17"/>
    </row>
    <row r="45" spans="1:18" s="1" customFormat="1" ht="33">
      <c r="A45" s="12"/>
      <c r="B45" s="18" t="s">
        <v>33</v>
      </c>
      <c r="C45" s="13">
        <v>16</v>
      </c>
      <c r="D45" s="14" t="s">
        <v>22</v>
      </c>
      <c r="E45" s="15" t="s">
        <v>23</v>
      </c>
      <c r="F45" s="38">
        <v>1</v>
      </c>
      <c r="G45" s="15" t="s">
        <v>32</v>
      </c>
      <c r="H45" s="15" t="s">
        <v>23</v>
      </c>
      <c r="I45" s="9">
        <v>2</v>
      </c>
      <c r="J45" s="15" t="s">
        <v>25</v>
      </c>
      <c r="K45" s="15"/>
      <c r="L45" s="15"/>
      <c r="M45" s="15"/>
      <c r="N45" s="15">
        <f t="shared" si="2"/>
        <v>32</v>
      </c>
      <c r="O45" s="16" t="s">
        <v>32</v>
      </c>
      <c r="P45" s="15">
        <v>350000</v>
      </c>
      <c r="Q45" s="17"/>
      <c r="R45" s="17"/>
    </row>
    <row r="46" spans="1:18" s="1" customFormat="1" ht="16.5">
      <c r="A46" s="12"/>
      <c r="B46" s="18" t="s">
        <v>34</v>
      </c>
      <c r="C46" s="13">
        <v>16</v>
      </c>
      <c r="D46" s="14" t="s">
        <v>22</v>
      </c>
      <c r="E46" s="15" t="s">
        <v>23</v>
      </c>
      <c r="F46" s="38">
        <v>1</v>
      </c>
      <c r="G46" s="15" t="s">
        <v>24</v>
      </c>
      <c r="H46" s="15" t="s">
        <v>23</v>
      </c>
      <c r="I46" s="9">
        <v>2</v>
      </c>
      <c r="J46" s="15" t="s">
        <v>25</v>
      </c>
      <c r="K46" s="15"/>
      <c r="L46" s="15"/>
      <c r="M46" s="15"/>
      <c r="N46" s="15">
        <f t="shared" si="2"/>
        <v>32</v>
      </c>
      <c r="O46" s="16" t="s">
        <v>26</v>
      </c>
      <c r="P46" s="15">
        <v>300000</v>
      </c>
      <c r="Q46" s="17">
        <f t="shared" si="3"/>
        <v>9600000</v>
      </c>
      <c r="R46" s="17"/>
    </row>
    <row r="47" spans="1:18" s="1" customFormat="1" ht="16.5">
      <c r="A47" s="12"/>
      <c r="B47" s="18" t="s">
        <v>155</v>
      </c>
      <c r="C47" s="19">
        <v>1</v>
      </c>
      <c r="D47" s="14" t="s">
        <v>25</v>
      </c>
      <c r="E47" s="15"/>
      <c r="F47" s="38"/>
      <c r="G47" s="15"/>
      <c r="H47" s="15"/>
      <c r="I47" s="9"/>
      <c r="J47" s="15"/>
      <c r="K47" s="15"/>
      <c r="L47" s="15"/>
      <c r="M47" s="15"/>
      <c r="N47" s="13">
        <f>C47</f>
        <v>1</v>
      </c>
      <c r="O47" s="16" t="s">
        <v>25</v>
      </c>
      <c r="P47" s="20">
        <v>15000000</v>
      </c>
      <c r="Q47" s="17">
        <f t="shared" si="3"/>
        <v>15000000</v>
      </c>
      <c r="R47" s="17" t="s">
        <v>36</v>
      </c>
    </row>
    <row r="48" spans="1:18" s="1" customFormat="1" ht="16.5">
      <c r="A48" s="12"/>
      <c r="B48" s="18" t="s">
        <v>156</v>
      </c>
      <c r="C48" s="19">
        <v>1</v>
      </c>
      <c r="D48" s="14" t="s">
        <v>25</v>
      </c>
      <c r="E48" s="15"/>
      <c r="F48" s="38"/>
      <c r="G48" s="15"/>
      <c r="H48" s="15"/>
      <c r="I48" s="9"/>
      <c r="J48" s="15"/>
      <c r="K48" s="15"/>
      <c r="L48" s="15"/>
      <c r="M48" s="15"/>
      <c r="N48" s="13">
        <f>C48</f>
        <v>1</v>
      </c>
      <c r="O48" s="16" t="s">
        <v>25</v>
      </c>
      <c r="P48" s="20">
        <v>15000000</v>
      </c>
      <c r="Q48" s="17">
        <f t="shared" si="3"/>
        <v>15000000</v>
      </c>
      <c r="R48" s="17" t="s">
        <v>36</v>
      </c>
    </row>
    <row r="49" spans="1:18" s="1" customFormat="1" ht="16.5">
      <c r="A49" s="12"/>
      <c r="B49" s="18" t="s">
        <v>35</v>
      </c>
      <c r="C49" s="19"/>
      <c r="D49" s="14" t="s">
        <v>25</v>
      </c>
      <c r="E49" s="15"/>
      <c r="F49" s="38"/>
      <c r="G49" s="15"/>
      <c r="H49" s="15"/>
      <c r="I49" s="9"/>
      <c r="J49" s="15"/>
      <c r="K49" s="15"/>
      <c r="L49" s="15"/>
      <c r="M49" s="15"/>
      <c r="N49" s="13">
        <f>C49</f>
        <v>0</v>
      </c>
      <c r="O49" s="16" t="s">
        <v>25</v>
      </c>
      <c r="P49" s="20">
        <v>0</v>
      </c>
      <c r="Q49" s="17">
        <f t="shared" si="3"/>
        <v>0</v>
      </c>
      <c r="R49" s="17" t="s">
        <v>36</v>
      </c>
    </row>
    <row r="50" spans="1:18" s="1" customFormat="1" ht="16.5">
      <c r="A50" s="12"/>
      <c r="B50" s="18" t="s">
        <v>37</v>
      </c>
      <c r="C50" s="13"/>
      <c r="D50" s="14"/>
      <c r="E50" s="15"/>
      <c r="F50" s="38"/>
      <c r="G50" s="15"/>
      <c r="H50" s="15"/>
      <c r="I50" s="9"/>
      <c r="J50" s="15"/>
      <c r="K50" s="15"/>
      <c r="L50" s="15"/>
      <c r="M50" s="15"/>
      <c r="N50" s="15"/>
      <c r="O50" s="16"/>
      <c r="P50" s="15"/>
      <c r="Q50" s="15"/>
      <c r="R50" s="15"/>
    </row>
    <row r="51" spans="1:18" s="1" customFormat="1" ht="16.5">
      <c r="A51" s="12"/>
      <c r="B51" s="18" t="s">
        <v>160</v>
      </c>
      <c r="C51" s="13">
        <v>16</v>
      </c>
      <c r="D51" s="14" t="s">
        <v>22</v>
      </c>
      <c r="E51" s="15" t="s">
        <v>23</v>
      </c>
      <c r="F51" s="39">
        <v>135</v>
      </c>
      <c r="G51" s="15" t="s">
        <v>39</v>
      </c>
      <c r="H51" s="15" t="s">
        <v>23</v>
      </c>
      <c r="I51" s="9">
        <v>1</v>
      </c>
      <c r="J51" s="15" t="s">
        <v>25</v>
      </c>
      <c r="K51" s="15"/>
      <c r="L51" s="15"/>
      <c r="M51" s="15"/>
      <c r="N51" s="15">
        <f>C51*F51*I51</f>
        <v>2160</v>
      </c>
      <c r="O51" s="16" t="s">
        <v>40</v>
      </c>
      <c r="P51" s="15">
        <v>150000</v>
      </c>
      <c r="Q51" s="17">
        <f>P51*N51</f>
        <v>324000000</v>
      </c>
      <c r="R51" s="17" t="s">
        <v>65</v>
      </c>
    </row>
    <row r="52" spans="1:18" s="1" customFormat="1" ht="16.5">
      <c r="A52" s="12"/>
      <c r="B52" s="18" t="s">
        <v>160</v>
      </c>
      <c r="C52" s="13">
        <v>16</v>
      </c>
      <c r="D52" s="14" t="s">
        <v>22</v>
      </c>
      <c r="E52" s="15" t="s">
        <v>23</v>
      </c>
      <c r="F52" s="39">
        <v>135</v>
      </c>
      <c r="G52" s="15" t="s">
        <v>39</v>
      </c>
      <c r="H52" s="15" t="s">
        <v>23</v>
      </c>
      <c r="I52" s="9">
        <v>1</v>
      </c>
      <c r="J52" s="15" t="s">
        <v>25</v>
      </c>
      <c r="K52" s="15"/>
      <c r="L52" s="15"/>
      <c r="M52" s="15"/>
      <c r="N52" s="15">
        <f>C52*F52*I52</f>
        <v>2160</v>
      </c>
      <c r="O52" s="16" t="s">
        <v>40</v>
      </c>
      <c r="P52" s="15">
        <v>150000</v>
      </c>
      <c r="Q52" s="17">
        <f>P52*N52</f>
        <v>324000000</v>
      </c>
      <c r="R52" s="17" t="s">
        <v>41</v>
      </c>
    </row>
    <row r="53" spans="1:18" s="1" customFormat="1" ht="16.5">
      <c r="A53" s="12"/>
      <c r="B53" s="18" t="s">
        <v>42</v>
      </c>
      <c r="C53" s="13">
        <v>16</v>
      </c>
      <c r="D53" s="14" t="s">
        <v>22</v>
      </c>
      <c r="E53" s="15" t="s">
        <v>23</v>
      </c>
      <c r="F53" s="38">
        <v>1</v>
      </c>
      <c r="G53" s="15" t="s">
        <v>43</v>
      </c>
      <c r="H53" s="15" t="s">
        <v>23</v>
      </c>
      <c r="I53" s="9">
        <v>2</v>
      </c>
      <c r="J53" s="15" t="s">
        <v>25</v>
      </c>
      <c r="K53" s="15"/>
      <c r="L53" s="15"/>
      <c r="M53" s="15"/>
      <c r="N53" s="15">
        <f>C53*F53*I53</f>
        <v>32</v>
      </c>
      <c r="O53" s="16" t="s">
        <v>43</v>
      </c>
      <c r="P53" s="15">
        <v>25000</v>
      </c>
      <c r="Q53" s="17">
        <f>P53*N53</f>
        <v>800000</v>
      </c>
      <c r="R53" s="17"/>
    </row>
    <row r="54" spans="1:18" s="1" customFormat="1" ht="16.5">
      <c r="A54" s="12"/>
      <c r="B54" s="18" t="s">
        <v>44</v>
      </c>
      <c r="C54" s="13"/>
      <c r="D54" s="14"/>
      <c r="E54" s="15"/>
      <c r="F54" s="38"/>
      <c r="G54" s="15"/>
      <c r="H54" s="15"/>
      <c r="I54" s="9"/>
      <c r="J54" s="15"/>
      <c r="K54" s="15"/>
      <c r="L54" s="15"/>
      <c r="M54" s="15"/>
      <c r="N54" s="15"/>
      <c r="O54" s="16"/>
      <c r="P54" s="15"/>
      <c r="Q54" s="15"/>
      <c r="R54" s="15"/>
    </row>
    <row r="55" spans="1:18" s="1" customFormat="1" ht="16.5">
      <c r="A55" s="12"/>
      <c r="B55" s="18" t="s">
        <v>45</v>
      </c>
      <c r="C55" s="13">
        <v>2</v>
      </c>
      <c r="D55" s="14" t="s">
        <v>25</v>
      </c>
      <c r="E55" s="15"/>
      <c r="F55" s="38"/>
      <c r="G55" s="15"/>
      <c r="H55" s="15"/>
      <c r="I55" s="9"/>
      <c r="J55" s="15"/>
      <c r="K55" s="15"/>
      <c r="L55" s="15"/>
      <c r="M55" s="15"/>
      <c r="N55" s="13">
        <f>C55</f>
        <v>2</v>
      </c>
      <c r="O55" s="16" t="s">
        <v>25</v>
      </c>
      <c r="P55" s="15">
        <v>500000</v>
      </c>
      <c r="Q55" s="17">
        <f>P55*N55</f>
        <v>1000000</v>
      </c>
      <c r="R55" s="17"/>
    </row>
    <row r="56" spans="1:18" s="1" customFormat="1" ht="16.5">
      <c r="A56" s="12" t="s">
        <v>46</v>
      </c>
      <c r="B56" s="18" t="s">
        <v>47</v>
      </c>
      <c r="C56" s="13"/>
      <c r="D56" s="14"/>
      <c r="E56" s="15"/>
      <c r="F56" s="38"/>
      <c r="G56" s="15"/>
      <c r="H56" s="15"/>
      <c r="I56" s="9"/>
      <c r="J56" s="15"/>
      <c r="K56" s="15"/>
      <c r="L56" s="15"/>
      <c r="M56" s="15"/>
      <c r="N56" s="15"/>
      <c r="O56" s="16"/>
      <c r="P56" s="15"/>
      <c r="Q56" s="15">
        <f>SUM(Q57)</f>
        <v>320000</v>
      </c>
      <c r="R56" s="15"/>
    </row>
    <row r="57" spans="1:18" s="1" customFormat="1" ht="16.5">
      <c r="A57" s="12"/>
      <c r="B57" s="31" t="s">
        <v>48</v>
      </c>
      <c r="C57" s="13">
        <v>16</v>
      </c>
      <c r="D57" s="14" t="s">
        <v>22</v>
      </c>
      <c r="E57" s="15" t="s">
        <v>23</v>
      </c>
      <c r="F57" s="38">
        <v>1</v>
      </c>
      <c r="G57" s="15" t="s">
        <v>25</v>
      </c>
      <c r="H57" s="15" t="s">
        <v>23</v>
      </c>
      <c r="I57" s="9">
        <v>2</v>
      </c>
      <c r="J57" s="15" t="s">
        <v>25</v>
      </c>
      <c r="K57" s="15"/>
      <c r="L57" s="15"/>
      <c r="M57" s="15"/>
      <c r="N57" s="15">
        <f>C57*F57</f>
        <v>16</v>
      </c>
      <c r="O57" s="16" t="s">
        <v>26</v>
      </c>
      <c r="P57" s="15">
        <v>20000</v>
      </c>
      <c r="Q57" s="17">
        <f>P57*N57</f>
        <v>320000</v>
      </c>
      <c r="R57" s="15" t="s">
        <v>49</v>
      </c>
    </row>
    <row r="58" spans="1:18" s="1" customFormat="1" ht="16.5">
      <c r="A58" s="12"/>
      <c r="B58" s="33" t="s">
        <v>50</v>
      </c>
      <c r="C58" s="13">
        <v>16</v>
      </c>
      <c r="D58" s="14" t="s">
        <v>22</v>
      </c>
      <c r="E58" s="15" t="s">
        <v>23</v>
      </c>
      <c r="F58" s="38">
        <v>3</v>
      </c>
      <c r="G58" s="15" t="s">
        <v>51</v>
      </c>
      <c r="H58" s="15" t="s">
        <v>23</v>
      </c>
      <c r="I58" s="9">
        <v>1</v>
      </c>
      <c r="J58" s="15" t="s">
        <v>25</v>
      </c>
      <c r="K58" s="15"/>
      <c r="L58" s="15"/>
      <c r="M58" s="15"/>
      <c r="N58" s="15">
        <f>C58*F58</f>
        <v>48</v>
      </c>
      <c r="O58" s="16" t="s">
        <v>26</v>
      </c>
      <c r="P58" s="15"/>
      <c r="Q58" s="17">
        <f>P58*N58</f>
        <v>0</v>
      </c>
      <c r="R58" s="17"/>
    </row>
    <row r="59" spans="1:18" s="1" customFormat="1" ht="12.6" customHeight="1">
      <c r="A59" s="12" t="s">
        <v>52</v>
      </c>
      <c r="B59" s="18" t="s">
        <v>53</v>
      </c>
      <c r="C59" s="13"/>
      <c r="D59" s="14"/>
      <c r="E59" s="15"/>
      <c r="F59" s="38"/>
      <c r="G59" s="15"/>
      <c r="H59" s="15"/>
      <c r="I59" s="9"/>
      <c r="J59" s="15"/>
      <c r="K59" s="15"/>
      <c r="L59" s="15"/>
      <c r="M59" s="15"/>
      <c r="N59" s="15"/>
      <c r="O59" s="16"/>
      <c r="P59" s="15"/>
      <c r="Q59" s="15">
        <f>SUM(Q60:Q63)</f>
        <v>8000000</v>
      </c>
      <c r="R59" s="15"/>
    </row>
    <row r="60" spans="1:18" s="1" customFormat="1" ht="16.5">
      <c r="A60" s="12"/>
      <c r="B60" s="18" t="s">
        <v>54</v>
      </c>
      <c r="C60" s="13">
        <v>20</v>
      </c>
      <c r="D60" s="14" t="s">
        <v>55</v>
      </c>
      <c r="E60" s="15" t="s">
        <v>23</v>
      </c>
      <c r="F60" s="38">
        <v>2</v>
      </c>
      <c r="G60" s="15" t="s">
        <v>25</v>
      </c>
      <c r="H60" s="15"/>
      <c r="I60" s="9"/>
      <c r="J60" s="15"/>
      <c r="K60" s="15"/>
      <c r="L60" s="15"/>
      <c r="M60" s="15"/>
      <c r="N60" s="15">
        <f>C60*F60</f>
        <v>40</v>
      </c>
      <c r="O60" s="16" t="s">
        <v>55</v>
      </c>
      <c r="P60" s="15">
        <v>100000</v>
      </c>
      <c r="Q60" s="17">
        <f>P60*N60</f>
        <v>4000000</v>
      </c>
      <c r="R60" s="17"/>
    </row>
    <row r="61" spans="1:18" s="1" customFormat="1" ht="16.5">
      <c r="A61" s="12"/>
      <c r="B61" s="18" t="s">
        <v>56</v>
      </c>
      <c r="C61" s="13">
        <v>20</v>
      </c>
      <c r="D61" s="14" t="s">
        <v>55</v>
      </c>
      <c r="E61" s="15" t="s">
        <v>23</v>
      </c>
      <c r="F61" s="38">
        <v>2</v>
      </c>
      <c r="G61" s="15" t="s">
        <v>25</v>
      </c>
      <c r="H61" s="15"/>
      <c r="I61" s="9"/>
      <c r="J61" s="15"/>
      <c r="K61" s="15"/>
      <c r="L61" s="15"/>
      <c r="M61" s="15"/>
      <c r="N61" s="15">
        <f>C61*F61</f>
        <v>40</v>
      </c>
      <c r="O61" s="16" t="s">
        <v>55</v>
      </c>
      <c r="P61" s="15">
        <v>100000</v>
      </c>
      <c r="Q61" s="17">
        <f>P61*N61</f>
        <v>4000000</v>
      </c>
      <c r="R61" s="17"/>
    </row>
    <row r="62" spans="1:18" s="1" customFormat="1" ht="23.25" customHeight="1">
      <c r="A62" s="12"/>
      <c r="B62" s="18" t="s">
        <v>57</v>
      </c>
      <c r="C62" s="19">
        <v>70</v>
      </c>
      <c r="D62" s="14" t="s">
        <v>55</v>
      </c>
      <c r="E62" s="15" t="s">
        <v>23</v>
      </c>
      <c r="F62" s="38">
        <v>2</v>
      </c>
      <c r="G62" s="15" t="s">
        <v>25</v>
      </c>
      <c r="H62" s="15"/>
      <c r="I62" s="9"/>
      <c r="J62" s="15"/>
      <c r="K62" s="15"/>
      <c r="L62" s="15"/>
      <c r="M62" s="15"/>
      <c r="N62" s="15">
        <f>C62*F62</f>
        <v>140</v>
      </c>
      <c r="O62" s="16" t="s">
        <v>55</v>
      </c>
      <c r="P62" s="15">
        <v>140000</v>
      </c>
      <c r="Q62" s="17"/>
      <c r="R62" s="108" t="s">
        <v>66</v>
      </c>
    </row>
    <row r="63" spans="1:18" s="1" customFormat="1" ht="23.25" customHeight="1">
      <c r="A63" s="12"/>
      <c r="B63" s="18" t="s">
        <v>58</v>
      </c>
      <c r="C63" s="19"/>
      <c r="D63" s="14" t="s">
        <v>55</v>
      </c>
      <c r="E63" s="15" t="s">
        <v>23</v>
      </c>
      <c r="F63" s="38">
        <v>2</v>
      </c>
      <c r="G63" s="15" t="s">
        <v>25</v>
      </c>
      <c r="H63" s="15"/>
      <c r="I63" s="9"/>
      <c r="J63" s="15"/>
      <c r="K63" s="15"/>
      <c r="L63" s="15"/>
      <c r="M63" s="15"/>
      <c r="N63" s="15">
        <f>C63*F63</f>
        <v>0</v>
      </c>
      <c r="O63" s="16" t="s">
        <v>55</v>
      </c>
      <c r="P63" s="15">
        <v>40000</v>
      </c>
      <c r="Q63" s="17">
        <f>P63*N63</f>
        <v>0</v>
      </c>
      <c r="R63" s="109"/>
    </row>
    <row r="64" spans="1:18" s="1" customFormat="1" ht="16.5">
      <c r="A64" s="12">
        <v>524111</v>
      </c>
      <c r="B64" s="18" t="s">
        <v>67</v>
      </c>
      <c r="C64" s="13"/>
      <c r="D64" s="14"/>
      <c r="E64" s="15"/>
      <c r="F64" s="38"/>
      <c r="G64" s="15"/>
      <c r="H64" s="15"/>
      <c r="I64" s="9"/>
      <c r="J64" s="15"/>
      <c r="K64" s="15"/>
      <c r="L64" s="15"/>
      <c r="M64" s="15"/>
      <c r="N64" s="15"/>
      <c r="O64" s="16"/>
      <c r="P64" s="15"/>
      <c r="Q64" s="15">
        <f>SUM(Q65:Q66)</f>
        <v>56000000</v>
      </c>
      <c r="R64" s="15"/>
    </row>
    <row r="65" spans="1:19" s="1" customFormat="1" ht="16.5">
      <c r="A65" s="12"/>
      <c r="B65" s="18" t="s">
        <v>68</v>
      </c>
      <c r="C65" s="13">
        <v>16</v>
      </c>
      <c r="D65" s="14" t="s">
        <v>22</v>
      </c>
      <c r="E65" s="15" t="s">
        <v>23</v>
      </c>
      <c r="F65" s="38">
        <v>1</v>
      </c>
      <c r="G65" s="15" t="s">
        <v>69</v>
      </c>
      <c r="H65" s="15" t="s">
        <v>23</v>
      </c>
      <c r="I65" s="9">
        <v>1</v>
      </c>
      <c r="J65" s="15" t="s">
        <v>25</v>
      </c>
      <c r="K65" s="15"/>
      <c r="L65" s="15"/>
      <c r="M65" s="15"/>
      <c r="N65" s="15">
        <f>C65*F65*I65</f>
        <v>16</v>
      </c>
      <c r="O65" s="16" t="s">
        <v>70</v>
      </c>
      <c r="P65" s="15">
        <v>3000000</v>
      </c>
      <c r="Q65" s="17">
        <f>P65*N65</f>
        <v>48000000</v>
      </c>
      <c r="R65" s="17" t="s">
        <v>71</v>
      </c>
    </row>
    <row r="66" spans="1:19" s="1" customFormat="1" ht="16.5">
      <c r="A66" s="12"/>
      <c r="B66" s="31" t="s">
        <v>72</v>
      </c>
      <c r="C66" s="13">
        <v>16</v>
      </c>
      <c r="D66" s="14" t="s">
        <v>22</v>
      </c>
      <c r="E66" s="15" t="s">
        <v>23</v>
      </c>
      <c r="F66" s="38">
        <v>1</v>
      </c>
      <c r="G66" s="15" t="s">
        <v>25</v>
      </c>
      <c r="H66" s="15"/>
      <c r="I66" s="9"/>
      <c r="J66" s="15"/>
      <c r="K66" s="15"/>
      <c r="L66" s="15"/>
      <c r="M66" s="15"/>
      <c r="N66" s="15">
        <f>C66*F66</f>
        <v>16</v>
      </c>
      <c r="O66" s="16" t="s">
        <v>26</v>
      </c>
      <c r="P66" s="15">
        <v>500000</v>
      </c>
      <c r="Q66" s="17">
        <f>P66*N66</f>
        <v>8000000</v>
      </c>
      <c r="R66" s="17"/>
    </row>
    <row r="67" spans="1:19" s="28" customFormat="1" ht="16.5">
      <c r="A67" s="21"/>
      <c r="B67" s="33" t="s">
        <v>63</v>
      </c>
      <c r="C67" s="22">
        <v>16</v>
      </c>
      <c r="D67" s="23" t="s">
        <v>22</v>
      </c>
      <c r="E67" s="24" t="s">
        <v>23</v>
      </c>
      <c r="F67" s="40">
        <v>2</v>
      </c>
      <c r="G67" s="24" t="s">
        <v>51</v>
      </c>
      <c r="H67" s="24" t="s">
        <v>23</v>
      </c>
      <c r="I67" s="25">
        <v>1</v>
      </c>
      <c r="J67" s="24" t="s">
        <v>25</v>
      </c>
      <c r="K67" s="24"/>
      <c r="L67" s="24"/>
      <c r="M67" s="24"/>
      <c r="N67" s="24">
        <f>C67*F67*I67</f>
        <v>32</v>
      </c>
      <c r="O67" s="26" t="s">
        <v>25</v>
      </c>
      <c r="P67" s="24">
        <v>100000</v>
      </c>
      <c r="Q67" s="27">
        <f>P67*N67</f>
        <v>3200000</v>
      </c>
      <c r="R67" s="27"/>
    </row>
    <row r="68" spans="1:19" s="1" customFormat="1" ht="16.5">
      <c r="A68" s="6" t="s">
        <v>16</v>
      </c>
      <c r="B68" s="30" t="s">
        <v>73</v>
      </c>
      <c r="C68" s="7"/>
      <c r="D68" s="8"/>
      <c r="E68" s="9"/>
      <c r="F68" s="37"/>
      <c r="G68" s="9"/>
      <c r="H68" s="9"/>
      <c r="I68" s="9"/>
      <c r="J68" s="9"/>
      <c r="K68" s="9"/>
      <c r="L68" s="9"/>
      <c r="M68" s="9"/>
      <c r="N68" s="9"/>
      <c r="O68" s="10"/>
      <c r="P68" s="9"/>
      <c r="Q68" s="9"/>
      <c r="R68" s="9">
        <f>Q68/4</f>
        <v>0</v>
      </c>
      <c r="S68" s="55">
        <f>R68/16</f>
        <v>0</v>
      </c>
    </row>
    <row r="69" spans="1:19" s="1" customFormat="1" ht="16.5">
      <c r="A69" s="12" t="s">
        <v>18</v>
      </c>
      <c r="B69" s="18" t="s">
        <v>19</v>
      </c>
      <c r="C69" s="13"/>
      <c r="D69" s="14"/>
      <c r="E69" s="15"/>
      <c r="F69" s="38"/>
      <c r="G69" s="15"/>
      <c r="H69" s="15"/>
      <c r="I69" s="9"/>
      <c r="J69" s="15"/>
      <c r="K69" s="15"/>
      <c r="L69" s="15"/>
      <c r="M69" s="15"/>
      <c r="N69" s="15"/>
      <c r="O69" s="16"/>
      <c r="P69" s="15"/>
      <c r="Q69" s="15">
        <f>SUM(Q71:Q82)</f>
        <v>127100000</v>
      </c>
      <c r="R69" s="15"/>
    </row>
    <row r="70" spans="1:19" s="1" customFormat="1" ht="16.5">
      <c r="A70" s="12"/>
      <c r="B70" s="18" t="s">
        <v>20</v>
      </c>
      <c r="C70" s="13"/>
      <c r="D70" s="14"/>
      <c r="E70" s="15"/>
      <c r="F70" s="38"/>
      <c r="G70" s="15"/>
      <c r="H70" s="15"/>
      <c r="I70" s="9"/>
      <c r="J70" s="15"/>
      <c r="K70" s="15"/>
      <c r="L70" s="15"/>
      <c r="M70" s="15"/>
      <c r="N70" s="15"/>
      <c r="O70" s="16"/>
      <c r="P70" s="15"/>
      <c r="Q70" s="15"/>
      <c r="R70" s="15"/>
    </row>
    <row r="71" spans="1:19" s="1" customFormat="1" ht="16.5">
      <c r="A71" s="12"/>
      <c r="B71" s="18" t="s">
        <v>21</v>
      </c>
      <c r="C71" s="13">
        <v>16</v>
      </c>
      <c r="D71" s="14" t="s">
        <v>22</v>
      </c>
      <c r="E71" s="15" t="s">
        <v>23</v>
      </c>
      <c r="F71" s="38">
        <v>1</v>
      </c>
      <c r="G71" s="15" t="s">
        <v>24</v>
      </c>
      <c r="H71" s="15" t="s">
        <v>23</v>
      </c>
      <c r="I71" s="9"/>
      <c r="J71" s="15" t="s">
        <v>25</v>
      </c>
      <c r="K71" s="15"/>
      <c r="L71" s="15"/>
      <c r="M71" s="15"/>
      <c r="N71" s="15">
        <f>C71*F71*I71</f>
        <v>0</v>
      </c>
      <c r="O71" s="16" t="s">
        <v>26</v>
      </c>
      <c r="P71" s="15">
        <v>200000</v>
      </c>
      <c r="Q71" s="17">
        <f t="shared" ref="Q71:Q76" si="4">P71*N71</f>
        <v>0</v>
      </c>
      <c r="R71" s="17"/>
    </row>
    <row r="72" spans="1:19" s="1" customFormat="1" ht="16.5">
      <c r="A72" s="12"/>
      <c r="B72" s="18" t="s">
        <v>27</v>
      </c>
      <c r="C72" s="13">
        <v>16</v>
      </c>
      <c r="D72" s="14" t="s">
        <v>22</v>
      </c>
      <c r="E72" s="15" t="s">
        <v>23</v>
      </c>
      <c r="F72" s="38">
        <v>1</v>
      </c>
      <c r="G72" s="15" t="s">
        <v>28</v>
      </c>
      <c r="H72" s="15" t="s">
        <v>23</v>
      </c>
      <c r="I72" s="9">
        <v>3</v>
      </c>
      <c r="J72" s="15" t="s">
        <v>25</v>
      </c>
      <c r="K72" s="15"/>
      <c r="L72" s="15"/>
      <c r="M72" s="15"/>
      <c r="N72" s="15">
        <f>C72*F72*I72</f>
        <v>48</v>
      </c>
      <c r="O72" s="16" t="s">
        <v>28</v>
      </c>
      <c r="P72" s="15">
        <v>250000</v>
      </c>
      <c r="Q72" s="17">
        <f t="shared" si="4"/>
        <v>12000000</v>
      </c>
      <c r="R72" s="17"/>
    </row>
    <row r="73" spans="1:19" s="1" customFormat="1" ht="16.5">
      <c r="A73" s="12"/>
      <c r="B73" s="18" t="s">
        <v>34</v>
      </c>
      <c r="C73" s="13">
        <v>16</v>
      </c>
      <c r="D73" s="14" t="s">
        <v>22</v>
      </c>
      <c r="E73" s="15" t="s">
        <v>23</v>
      </c>
      <c r="F73" s="38">
        <v>1</v>
      </c>
      <c r="G73" s="15" t="s">
        <v>24</v>
      </c>
      <c r="H73" s="15" t="s">
        <v>23</v>
      </c>
      <c r="I73" s="9">
        <v>3</v>
      </c>
      <c r="J73" s="15" t="s">
        <v>25</v>
      </c>
      <c r="K73" s="15"/>
      <c r="L73" s="15"/>
      <c r="M73" s="15"/>
      <c r="N73" s="15">
        <f>C73*F73*I73</f>
        <v>48</v>
      </c>
      <c r="O73" s="16" t="s">
        <v>26</v>
      </c>
      <c r="P73" s="15">
        <v>300000</v>
      </c>
      <c r="Q73" s="17">
        <f t="shared" si="4"/>
        <v>14400000</v>
      </c>
      <c r="R73" s="17"/>
    </row>
    <row r="74" spans="1:19" s="1" customFormat="1" ht="16.5">
      <c r="A74" s="12"/>
      <c r="B74" s="18" t="s">
        <v>167</v>
      </c>
      <c r="C74" s="19">
        <v>2</v>
      </c>
      <c r="D74" s="14" t="s">
        <v>25</v>
      </c>
      <c r="E74" s="15"/>
      <c r="F74" s="38"/>
      <c r="G74" s="15"/>
      <c r="H74" s="15"/>
      <c r="I74" s="9"/>
      <c r="J74" s="15"/>
      <c r="K74" s="15"/>
      <c r="L74" s="15"/>
      <c r="M74" s="15"/>
      <c r="N74" s="13">
        <f>C74</f>
        <v>2</v>
      </c>
      <c r="O74" s="16" t="s">
        <v>25</v>
      </c>
      <c r="P74" s="20">
        <v>15000000</v>
      </c>
      <c r="Q74" s="17">
        <f t="shared" si="4"/>
        <v>30000000</v>
      </c>
      <c r="R74" s="17" t="s">
        <v>36</v>
      </c>
    </row>
    <row r="75" spans="1:19" s="1" customFormat="1" ht="16.5">
      <c r="A75" s="12"/>
      <c r="B75" s="18" t="s">
        <v>169</v>
      </c>
      <c r="C75" s="19">
        <v>1</v>
      </c>
      <c r="D75" s="14" t="s">
        <v>25</v>
      </c>
      <c r="E75" s="15"/>
      <c r="F75" s="38"/>
      <c r="G75" s="15"/>
      <c r="H75" s="15"/>
      <c r="I75" s="9"/>
      <c r="J75" s="15"/>
      <c r="K75" s="15"/>
      <c r="L75" s="15"/>
      <c r="M75" s="15"/>
      <c r="N75" s="13">
        <f>C75</f>
        <v>1</v>
      </c>
      <c r="O75" s="16" t="s">
        <v>25</v>
      </c>
      <c r="P75" s="20">
        <v>20000000</v>
      </c>
      <c r="Q75" s="17">
        <f t="shared" si="4"/>
        <v>20000000</v>
      </c>
      <c r="R75" s="17" t="s">
        <v>36</v>
      </c>
    </row>
    <row r="76" spans="1:19" s="1" customFormat="1" ht="16.5">
      <c r="A76" s="12"/>
      <c r="B76" s="18" t="s">
        <v>35</v>
      </c>
      <c r="C76" s="19"/>
      <c r="D76" s="14" t="s">
        <v>25</v>
      </c>
      <c r="E76" s="15"/>
      <c r="F76" s="38"/>
      <c r="G76" s="15"/>
      <c r="H76" s="15"/>
      <c r="I76" s="9"/>
      <c r="J76" s="15"/>
      <c r="K76" s="15"/>
      <c r="L76" s="15"/>
      <c r="M76" s="15"/>
      <c r="N76" s="13">
        <f>C76</f>
        <v>0</v>
      </c>
      <c r="O76" s="16" t="s">
        <v>25</v>
      </c>
      <c r="P76" s="20">
        <v>0</v>
      </c>
      <c r="Q76" s="17">
        <f t="shared" si="4"/>
        <v>0</v>
      </c>
      <c r="R76" s="17" t="s">
        <v>36</v>
      </c>
    </row>
    <row r="77" spans="1:19" s="1" customFormat="1" ht="16.5">
      <c r="A77" s="12"/>
      <c r="B77" s="18" t="s">
        <v>37</v>
      </c>
      <c r="C77" s="13"/>
      <c r="D77" s="14"/>
      <c r="E77" s="15"/>
      <c r="F77" s="38"/>
      <c r="G77" s="15"/>
      <c r="H77" s="15"/>
      <c r="I77" s="9"/>
      <c r="J77" s="15"/>
      <c r="K77" s="15"/>
      <c r="L77" s="15"/>
      <c r="M77" s="15"/>
      <c r="N77" s="15"/>
      <c r="O77" s="16"/>
      <c r="P77" s="15"/>
      <c r="Q77" s="15"/>
      <c r="R77" s="15"/>
    </row>
    <row r="78" spans="1:19" s="1" customFormat="1" ht="16.5">
      <c r="A78" s="12"/>
      <c r="B78" s="18" t="s">
        <v>168</v>
      </c>
      <c r="C78" s="13">
        <v>16</v>
      </c>
      <c r="D78" s="14" t="s">
        <v>22</v>
      </c>
      <c r="E78" s="15" t="s">
        <v>23</v>
      </c>
      <c r="F78" s="39">
        <v>25</v>
      </c>
      <c r="G78" s="15" t="s">
        <v>39</v>
      </c>
      <c r="H78" s="15" t="s">
        <v>23</v>
      </c>
      <c r="I78" s="9">
        <v>2</v>
      </c>
      <c r="J78" s="15" t="s">
        <v>25</v>
      </c>
      <c r="K78" s="15"/>
      <c r="L78" s="15"/>
      <c r="M78" s="15"/>
      <c r="N78" s="15">
        <f>C78*F78*I78</f>
        <v>800</v>
      </c>
      <c r="O78" s="16" t="s">
        <v>40</v>
      </c>
      <c r="P78" s="15">
        <v>40000</v>
      </c>
      <c r="Q78" s="17">
        <f>P78*N78</f>
        <v>32000000</v>
      </c>
      <c r="R78" s="17" t="s">
        <v>41</v>
      </c>
    </row>
    <row r="79" spans="1:19" s="1" customFormat="1" ht="16.5">
      <c r="A79" s="12"/>
      <c r="B79" s="18" t="s">
        <v>168</v>
      </c>
      <c r="C79" s="13">
        <v>16</v>
      </c>
      <c r="D79" s="14" t="s">
        <v>22</v>
      </c>
      <c r="E79" s="15" t="s">
        <v>23</v>
      </c>
      <c r="F79" s="39">
        <v>25</v>
      </c>
      <c r="G79" s="15" t="s">
        <v>39</v>
      </c>
      <c r="H79" s="15" t="s">
        <v>23</v>
      </c>
      <c r="I79" s="9">
        <v>1</v>
      </c>
      <c r="J79" s="15" t="s">
        <v>25</v>
      </c>
      <c r="K79" s="15"/>
      <c r="L79" s="15"/>
      <c r="M79" s="15"/>
      <c r="N79" s="15">
        <f>C79*F79*I79</f>
        <v>400</v>
      </c>
      <c r="O79" s="16" t="s">
        <v>40</v>
      </c>
      <c r="P79" s="15">
        <v>40000</v>
      </c>
      <c r="Q79" s="17">
        <f>P79*N79</f>
        <v>16000000</v>
      </c>
      <c r="R79" s="17" t="s">
        <v>41</v>
      </c>
    </row>
    <row r="80" spans="1:19" s="1" customFormat="1" ht="16.5">
      <c r="A80" s="12"/>
      <c r="B80" s="18" t="s">
        <v>42</v>
      </c>
      <c r="C80" s="13">
        <v>16</v>
      </c>
      <c r="D80" s="14" t="s">
        <v>22</v>
      </c>
      <c r="E80" s="15" t="s">
        <v>23</v>
      </c>
      <c r="F80" s="38">
        <v>1</v>
      </c>
      <c r="G80" s="15" t="s">
        <v>43</v>
      </c>
      <c r="H80" s="15" t="s">
        <v>23</v>
      </c>
      <c r="I80" s="9">
        <v>3</v>
      </c>
      <c r="J80" s="15" t="s">
        <v>25</v>
      </c>
      <c r="K80" s="15"/>
      <c r="L80" s="15"/>
      <c r="M80" s="15"/>
      <c r="N80" s="15">
        <f>C80*F80*I80</f>
        <v>48</v>
      </c>
      <c r="O80" s="16" t="s">
        <v>43</v>
      </c>
      <c r="P80" s="15">
        <v>25000</v>
      </c>
      <c r="Q80" s="17">
        <f>P80*N86</f>
        <v>1200000</v>
      </c>
      <c r="R80" s="17"/>
    </row>
    <row r="81" spans="1:18" s="1" customFormat="1" ht="16.5">
      <c r="A81" s="12"/>
      <c r="B81" s="18" t="s">
        <v>44</v>
      </c>
      <c r="C81" s="13"/>
      <c r="D81" s="14"/>
      <c r="E81" s="15"/>
      <c r="F81" s="38"/>
      <c r="G81" s="15"/>
      <c r="H81" s="15"/>
      <c r="I81" s="9"/>
      <c r="J81" s="15"/>
      <c r="K81" s="15"/>
      <c r="L81" s="15"/>
      <c r="M81" s="15"/>
      <c r="N81" s="15"/>
      <c r="O81" s="16"/>
      <c r="P81" s="15"/>
      <c r="Q81" s="15"/>
      <c r="R81" s="15"/>
    </row>
    <row r="82" spans="1:18" s="1" customFormat="1" ht="16.5">
      <c r="A82" s="12"/>
      <c r="B82" s="18" t="s">
        <v>45</v>
      </c>
      <c r="C82" s="13">
        <v>3</v>
      </c>
      <c r="D82" s="14" t="s">
        <v>25</v>
      </c>
      <c r="E82" s="15"/>
      <c r="F82" s="38"/>
      <c r="G82" s="15"/>
      <c r="H82" s="15"/>
      <c r="I82" s="9"/>
      <c r="J82" s="15"/>
      <c r="K82" s="15"/>
      <c r="L82" s="15"/>
      <c r="M82" s="15"/>
      <c r="N82" s="13">
        <f>C82</f>
        <v>3</v>
      </c>
      <c r="O82" s="16" t="s">
        <v>25</v>
      </c>
      <c r="P82" s="15">
        <v>500000</v>
      </c>
      <c r="Q82" s="17">
        <f>P82*N82</f>
        <v>1500000</v>
      </c>
      <c r="R82" s="17"/>
    </row>
    <row r="83" spans="1:18" s="1" customFormat="1" ht="16.5">
      <c r="A83" s="94" t="s">
        <v>102</v>
      </c>
      <c r="B83" s="69" t="s">
        <v>103</v>
      </c>
      <c r="C83" s="70"/>
      <c r="D83" s="70"/>
      <c r="E83" s="70"/>
      <c r="F83" s="71"/>
      <c r="G83" s="70"/>
      <c r="H83" s="70"/>
      <c r="I83" s="70"/>
      <c r="J83" s="70"/>
      <c r="K83" s="70"/>
      <c r="L83" s="70"/>
      <c r="M83" s="70"/>
      <c r="N83" s="72"/>
      <c r="O83" s="70"/>
      <c r="P83" s="72"/>
      <c r="Q83" s="73">
        <f>Q84</f>
        <v>900000</v>
      </c>
      <c r="R83" s="17"/>
    </row>
    <row r="84" spans="1:18" s="1" customFormat="1" ht="16.5">
      <c r="A84" s="67"/>
      <c r="B84" s="65" t="s">
        <v>104</v>
      </c>
      <c r="C84" s="76">
        <v>3</v>
      </c>
      <c r="D84" s="77" t="s">
        <v>22</v>
      </c>
      <c r="E84" s="78" t="s">
        <v>23</v>
      </c>
      <c r="F84" s="79">
        <v>1</v>
      </c>
      <c r="G84" s="78" t="s">
        <v>116</v>
      </c>
      <c r="H84" s="78" t="s">
        <v>23</v>
      </c>
      <c r="I84" s="80">
        <v>1</v>
      </c>
      <c r="J84" s="78" t="s">
        <v>25</v>
      </c>
      <c r="K84" s="78"/>
      <c r="L84" s="78"/>
      <c r="M84" s="78"/>
      <c r="N84" s="78">
        <f>C84*F84*I84</f>
        <v>3</v>
      </c>
      <c r="O84" s="66"/>
      <c r="P84" s="81">
        <v>300000</v>
      </c>
      <c r="Q84" s="68">
        <f>N84*P84</f>
        <v>900000</v>
      </c>
      <c r="R84" s="17"/>
    </row>
    <row r="85" spans="1:18" s="1" customFormat="1" ht="16.5">
      <c r="A85" s="12" t="s">
        <v>46</v>
      </c>
      <c r="B85" s="18" t="s">
        <v>47</v>
      </c>
      <c r="C85" s="13"/>
      <c r="D85" s="14"/>
      <c r="E85" s="15"/>
      <c r="F85" s="38"/>
      <c r="G85" s="15"/>
      <c r="H85" s="15"/>
      <c r="I85" s="9"/>
      <c r="J85" s="15"/>
      <c r="K85" s="15"/>
      <c r="L85" s="15"/>
      <c r="M85" s="15"/>
      <c r="N85" s="15"/>
      <c r="O85" s="16"/>
      <c r="P85" s="15"/>
      <c r="Q85" s="15">
        <f>SUM(Q86:Q87)</f>
        <v>960000</v>
      </c>
      <c r="R85" s="15"/>
    </row>
    <row r="86" spans="1:18" s="1" customFormat="1" ht="16.5">
      <c r="A86" s="12"/>
      <c r="B86" s="31" t="s">
        <v>48</v>
      </c>
      <c r="C86" s="13">
        <v>16</v>
      </c>
      <c r="D86" s="14" t="s">
        <v>22</v>
      </c>
      <c r="E86" s="15" t="s">
        <v>23</v>
      </c>
      <c r="F86" s="38">
        <v>1</v>
      </c>
      <c r="G86" s="15" t="s">
        <v>25</v>
      </c>
      <c r="H86" s="15" t="s">
        <v>23</v>
      </c>
      <c r="I86" s="9">
        <v>3</v>
      </c>
      <c r="J86" s="15" t="s">
        <v>25</v>
      </c>
      <c r="K86" s="15"/>
      <c r="L86" s="15"/>
      <c r="M86" s="15"/>
      <c r="N86" s="15">
        <f>C86*F86*I86</f>
        <v>48</v>
      </c>
      <c r="O86" s="16" t="s">
        <v>26</v>
      </c>
      <c r="P86" s="15">
        <v>20000</v>
      </c>
      <c r="Q86" s="17">
        <f>N86*P86</f>
        <v>960000</v>
      </c>
      <c r="R86" s="15" t="s">
        <v>49</v>
      </c>
    </row>
    <row r="87" spans="1:18" s="1" customFormat="1" ht="16.5">
      <c r="A87" s="12"/>
      <c r="B87" s="32" t="s">
        <v>50</v>
      </c>
      <c r="C87" s="13">
        <v>16</v>
      </c>
      <c r="D87" s="14" t="s">
        <v>22</v>
      </c>
      <c r="E87" s="15" t="s">
        <v>23</v>
      </c>
      <c r="F87" s="38">
        <v>3</v>
      </c>
      <c r="G87" s="15" t="s">
        <v>51</v>
      </c>
      <c r="H87" s="15" t="s">
        <v>23</v>
      </c>
      <c r="I87" s="9">
        <v>3</v>
      </c>
      <c r="J87" s="15" t="s">
        <v>25</v>
      </c>
      <c r="K87" s="15"/>
      <c r="L87" s="15"/>
      <c r="M87" s="15"/>
      <c r="N87" s="15">
        <f>C87*F87</f>
        <v>48</v>
      </c>
      <c r="O87" s="16" t="s">
        <v>26</v>
      </c>
      <c r="P87" s="15">
        <v>0</v>
      </c>
      <c r="Q87" s="17">
        <f>P87*N87</f>
        <v>0</v>
      </c>
      <c r="R87" s="17"/>
    </row>
    <row r="88" spans="1:18" s="1" customFormat="1" ht="16.5">
      <c r="A88" s="12">
        <v>524111</v>
      </c>
      <c r="B88" s="18" t="s">
        <v>67</v>
      </c>
      <c r="C88" s="13"/>
      <c r="D88" s="14"/>
      <c r="E88" s="15"/>
      <c r="F88" s="38"/>
      <c r="G88" s="15"/>
      <c r="H88" s="15"/>
      <c r="I88" s="9"/>
      <c r="J88" s="15"/>
      <c r="K88" s="15"/>
      <c r="L88" s="15"/>
      <c r="M88" s="15"/>
      <c r="N88" s="15"/>
      <c r="O88" s="16"/>
      <c r="P88" s="15"/>
      <c r="Q88" s="15">
        <f>SUM(Q89:Q95)</f>
        <v>25920000</v>
      </c>
      <c r="R88" s="15"/>
    </row>
    <row r="89" spans="1:18" s="1" customFormat="1" ht="16.5">
      <c r="A89" s="12"/>
      <c r="B89" s="18" t="s">
        <v>74</v>
      </c>
      <c r="C89" s="15">
        <v>2</v>
      </c>
      <c r="D89" s="15" t="s">
        <v>69</v>
      </c>
      <c r="E89" s="15" t="s">
        <v>23</v>
      </c>
      <c r="F89" s="37">
        <v>3</v>
      </c>
      <c r="G89" s="15" t="s">
        <v>25</v>
      </c>
      <c r="H89" s="15"/>
      <c r="I89" s="9"/>
      <c r="J89" s="15"/>
      <c r="K89" s="15"/>
      <c r="L89" s="15"/>
      <c r="M89" s="15"/>
      <c r="N89" s="15">
        <f>C89*F89</f>
        <v>6</v>
      </c>
      <c r="O89" s="16" t="s">
        <v>70</v>
      </c>
      <c r="P89" s="15">
        <v>750000</v>
      </c>
      <c r="Q89" s="17">
        <f t="shared" ref="Q89:Q95" si="5">P89*N89</f>
        <v>4500000</v>
      </c>
      <c r="R89" s="17" t="s">
        <v>71</v>
      </c>
    </row>
    <row r="90" spans="1:18" s="1" customFormat="1" ht="16.5">
      <c r="A90" s="12"/>
      <c r="B90" s="31" t="s">
        <v>75</v>
      </c>
      <c r="C90" s="13">
        <v>1</v>
      </c>
      <c r="D90" s="14" t="s">
        <v>22</v>
      </c>
      <c r="E90" s="15" t="s">
        <v>23</v>
      </c>
      <c r="F90" s="38">
        <v>2</v>
      </c>
      <c r="G90" s="15" t="s">
        <v>69</v>
      </c>
      <c r="H90" s="15" t="s">
        <v>23</v>
      </c>
      <c r="I90" s="9">
        <v>3</v>
      </c>
      <c r="J90" s="15" t="s">
        <v>25</v>
      </c>
      <c r="K90" s="15"/>
      <c r="L90" s="15"/>
      <c r="M90" s="15"/>
      <c r="N90" s="15">
        <f>C90*F90*I90</f>
        <v>6</v>
      </c>
      <c r="O90" s="16" t="s">
        <v>70</v>
      </c>
      <c r="P90" s="15">
        <v>200000</v>
      </c>
      <c r="Q90" s="17">
        <f t="shared" si="5"/>
        <v>1200000</v>
      </c>
      <c r="R90" s="51" t="s">
        <v>87</v>
      </c>
    </row>
    <row r="91" spans="1:18" s="1" customFormat="1" ht="16.5">
      <c r="A91" s="12"/>
      <c r="B91" s="31" t="s">
        <v>76</v>
      </c>
      <c r="C91" s="13">
        <v>1</v>
      </c>
      <c r="D91" s="14" t="s">
        <v>22</v>
      </c>
      <c r="E91" s="15" t="s">
        <v>23</v>
      </c>
      <c r="F91" s="39">
        <v>20</v>
      </c>
      <c r="G91" s="15" t="s">
        <v>39</v>
      </c>
      <c r="H91" s="15" t="s">
        <v>23</v>
      </c>
      <c r="I91" s="9">
        <v>3</v>
      </c>
      <c r="J91" s="15" t="s">
        <v>25</v>
      </c>
      <c r="K91" s="15"/>
      <c r="L91" s="15"/>
      <c r="M91" s="15"/>
      <c r="N91" s="15">
        <f>C91*F91*I91</f>
        <v>60</v>
      </c>
      <c r="O91" s="16" t="s">
        <v>40</v>
      </c>
      <c r="P91" s="15">
        <v>150000</v>
      </c>
      <c r="Q91" s="17">
        <f t="shared" si="5"/>
        <v>9000000</v>
      </c>
      <c r="R91" s="51" t="s">
        <v>87</v>
      </c>
    </row>
    <row r="92" spans="1:18" s="1" customFormat="1" ht="16.5">
      <c r="A92" s="12"/>
      <c r="B92" s="31" t="s">
        <v>78</v>
      </c>
      <c r="C92" s="13">
        <v>1</v>
      </c>
      <c r="D92" s="14" t="s">
        <v>22</v>
      </c>
      <c r="E92" s="15" t="s">
        <v>23</v>
      </c>
      <c r="F92" s="37">
        <v>3</v>
      </c>
      <c r="G92" s="15" t="s">
        <v>25</v>
      </c>
      <c r="H92" s="15"/>
      <c r="I92" s="9"/>
      <c r="J92" s="15"/>
      <c r="K92" s="15"/>
      <c r="L92" s="15"/>
      <c r="M92" s="15"/>
      <c r="N92" s="15">
        <f>C92*F92</f>
        <v>3</v>
      </c>
      <c r="O92" s="16" t="s">
        <v>26</v>
      </c>
      <c r="P92" s="15">
        <v>1500000</v>
      </c>
      <c r="Q92" s="17">
        <f>P92*N92</f>
        <v>4500000</v>
      </c>
      <c r="R92" s="51" t="s">
        <v>87</v>
      </c>
    </row>
    <row r="93" spans="1:18" s="1" customFormat="1" ht="16.5">
      <c r="A93" s="42"/>
      <c r="B93" s="52" t="s">
        <v>77</v>
      </c>
      <c r="C93" s="43">
        <v>1</v>
      </c>
      <c r="D93" s="44" t="s">
        <v>22</v>
      </c>
      <c r="E93" s="45" t="s">
        <v>23</v>
      </c>
      <c r="F93" s="46">
        <v>3</v>
      </c>
      <c r="G93" s="45" t="s">
        <v>39</v>
      </c>
      <c r="H93" s="45" t="s">
        <v>23</v>
      </c>
      <c r="I93" s="47">
        <v>3</v>
      </c>
      <c r="J93" s="45" t="s">
        <v>25</v>
      </c>
      <c r="K93" s="45"/>
      <c r="L93" s="45"/>
      <c r="M93" s="45"/>
      <c r="N93" s="45">
        <f>C93*F93*I93</f>
        <v>9</v>
      </c>
      <c r="O93" s="48" t="s">
        <v>40</v>
      </c>
      <c r="P93" s="45">
        <v>380000</v>
      </c>
      <c r="Q93" s="49">
        <f t="shared" si="5"/>
        <v>3420000</v>
      </c>
      <c r="R93" s="49" t="s">
        <v>86</v>
      </c>
    </row>
    <row r="94" spans="1:18" ht="16.5">
      <c r="A94" s="50"/>
      <c r="B94" s="52" t="s">
        <v>85</v>
      </c>
      <c r="C94" s="43">
        <v>1</v>
      </c>
      <c r="D94" s="44" t="s">
        <v>22</v>
      </c>
      <c r="E94" s="45" t="s">
        <v>23</v>
      </c>
      <c r="F94" s="46">
        <v>2</v>
      </c>
      <c r="G94" s="45" t="s">
        <v>39</v>
      </c>
      <c r="H94" s="45" t="s">
        <v>23</v>
      </c>
      <c r="I94" s="47">
        <v>3</v>
      </c>
      <c r="J94" s="45" t="s">
        <v>25</v>
      </c>
      <c r="K94" s="45"/>
      <c r="L94" s="45"/>
      <c r="M94" s="45"/>
      <c r="N94" s="45">
        <f>C94*F94*I94</f>
        <v>6</v>
      </c>
      <c r="O94" s="48" t="s">
        <v>40</v>
      </c>
      <c r="P94" s="45">
        <v>350000</v>
      </c>
      <c r="Q94" s="49">
        <f t="shared" si="5"/>
        <v>2100000</v>
      </c>
      <c r="R94" s="49" t="s">
        <v>86</v>
      </c>
    </row>
    <row r="95" spans="1:18" s="1" customFormat="1" ht="16.5">
      <c r="A95" s="42"/>
      <c r="B95" s="52" t="s">
        <v>79</v>
      </c>
      <c r="C95" s="43">
        <v>1</v>
      </c>
      <c r="D95" s="44" t="s">
        <v>22</v>
      </c>
      <c r="E95" s="45" t="s">
        <v>23</v>
      </c>
      <c r="F95" s="46">
        <v>2</v>
      </c>
      <c r="G95" s="45" t="s">
        <v>69</v>
      </c>
      <c r="H95" s="45" t="s">
        <v>23</v>
      </c>
      <c r="I95" s="47">
        <v>3</v>
      </c>
      <c r="J95" s="45" t="s">
        <v>25</v>
      </c>
      <c r="K95" s="45"/>
      <c r="L95" s="45"/>
      <c r="M95" s="45"/>
      <c r="N95" s="45">
        <f>C95*F95*I95</f>
        <v>6</v>
      </c>
      <c r="O95" s="48" t="s">
        <v>70</v>
      </c>
      <c r="P95" s="45">
        <v>200000</v>
      </c>
      <c r="Q95" s="49">
        <f t="shared" si="5"/>
        <v>1200000</v>
      </c>
      <c r="R95" s="49" t="s">
        <v>86</v>
      </c>
    </row>
    <row r="96" spans="1:18" s="28" customFormat="1" ht="16.5">
      <c r="A96" s="21"/>
      <c r="B96" s="33" t="s">
        <v>63</v>
      </c>
      <c r="C96" s="22">
        <v>16</v>
      </c>
      <c r="D96" s="23" t="s">
        <v>22</v>
      </c>
      <c r="E96" s="24" t="s">
        <v>23</v>
      </c>
      <c r="F96" s="40">
        <v>2</v>
      </c>
      <c r="G96" s="24" t="s">
        <v>51</v>
      </c>
      <c r="H96" s="24" t="s">
        <v>23</v>
      </c>
      <c r="I96" s="25">
        <v>4</v>
      </c>
      <c r="J96" s="24" t="s">
        <v>25</v>
      </c>
      <c r="K96" s="24"/>
      <c r="L96" s="24"/>
      <c r="M96" s="24"/>
      <c r="N96" s="24">
        <f>C96*F96*I96</f>
        <v>128</v>
      </c>
      <c r="O96" s="26" t="s">
        <v>25</v>
      </c>
      <c r="P96" s="24">
        <v>0</v>
      </c>
      <c r="Q96" s="27">
        <f>P96*N96</f>
        <v>0</v>
      </c>
      <c r="R96" s="27"/>
    </row>
    <row r="97" spans="1:19" s="1" customFormat="1" ht="16.5">
      <c r="A97" s="12" t="s">
        <v>59</v>
      </c>
      <c r="B97" s="18" t="s">
        <v>60</v>
      </c>
      <c r="C97" s="13"/>
      <c r="D97" s="14"/>
      <c r="E97" s="15"/>
      <c r="F97" s="38"/>
      <c r="G97" s="15"/>
      <c r="H97" s="15"/>
      <c r="I97" s="9"/>
      <c r="J97" s="15"/>
      <c r="K97" s="15"/>
      <c r="L97" s="15"/>
      <c r="M97" s="15"/>
      <c r="N97" s="15"/>
      <c r="O97" s="16"/>
      <c r="P97" s="15"/>
      <c r="Q97" s="15">
        <f>SUM(Q98:Q100)</f>
        <v>61875000</v>
      </c>
      <c r="R97" s="15"/>
    </row>
    <row r="98" spans="1:19" s="1" customFormat="1" ht="16.5">
      <c r="A98" s="12"/>
      <c r="B98" s="32" t="s">
        <v>61</v>
      </c>
      <c r="C98" s="13">
        <v>16</v>
      </c>
      <c r="D98" s="14" t="s">
        <v>22</v>
      </c>
      <c r="E98" s="15" t="s">
        <v>23</v>
      </c>
      <c r="F98" s="39">
        <v>25</v>
      </c>
      <c r="G98" s="15" t="s">
        <v>39</v>
      </c>
      <c r="H98" s="15" t="s">
        <v>23</v>
      </c>
      <c r="I98" s="9">
        <v>3</v>
      </c>
      <c r="J98" s="15" t="s">
        <v>25</v>
      </c>
      <c r="K98" s="15"/>
      <c r="L98" s="15"/>
      <c r="M98" s="15"/>
      <c r="N98" s="15">
        <f>C98*F98*I98</f>
        <v>1200</v>
      </c>
      <c r="O98" s="16" t="s">
        <v>40</v>
      </c>
      <c r="P98" s="15">
        <v>25000</v>
      </c>
      <c r="Q98" s="17">
        <f>P98*N98</f>
        <v>30000000</v>
      </c>
      <c r="R98" s="17"/>
    </row>
    <row r="99" spans="1:19" s="1" customFormat="1" ht="16.5">
      <c r="A99" s="12"/>
      <c r="B99" s="31" t="s">
        <v>80</v>
      </c>
      <c r="C99" s="13">
        <v>16</v>
      </c>
      <c r="D99" s="14" t="s">
        <v>22</v>
      </c>
      <c r="E99" s="15" t="s">
        <v>23</v>
      </c>
      <c r="F99" s="39">
        <v>25</v>
      </c>
      <c r="G99" s="15" t="s">
        <v>39</v>
      </c>
      <c r="H99" s="15" t="s">
        <v>23</v>
      </c>
      <c r="I99" s="9">
        <v>3</v>
      </c>
      <c r="J99" s="15" t="s">
        <v>25</v>
      </c>
      <c r="K99" s="15"/>
      <c r="L99" s="15"/>
      <c r="M99" s="15"/>
      <c r="N99" s="15">
        <f>C99*F99*I99</f>
        <v>1200</v>
      </c>
      <c r="O99" s="16" t="s">
        <v>40</v>
      </c>
      <c r="P99" s="15">
        <v>25000</v>
      </c>
      <c r="Q99" s="17">
        <f>P99*N99</f>
        <v>30000000</v>
      </c>
      <c r="R99" s="17">
        <f>Q99/4</f>
        <v>7500000</v>
      </c>
      <c r="S99" s="55">
        <f>R99/16</f>
        <v>468750</v>
      </c>
    </row>
    <row r="100" spans="1:19" s="1" customFormat="1" ht="16.5">
      <c r="A100" s="12"/>
      <c r="B100" s="53" t="s">
        <v>81</v>
      </c>
      <c r="C100" s="13">
        <v>1</v>
      </c>
      <c r="D100" s="14" t="s">
        <v>22</v>
      </c>
      <c r="E100" s="15" t="s">
        <v>23</v>
      </c>
      <c r="F100" s="39">
        <v>25</v>
      </c>
      <c r="G100" s="15" t="s">
        <v>39</v>
      </c>
      <c r="H100" s="15" t="s">
        <v>23</v>
      </c>
      <c r="I100" s="9">
        <v>3</v>
      </c>
      <c r="J100" s="15" t="s">
        <v>25</v>
      </c>
      <c r="K100" s="15"/>
      <c r="L100" s="15"/>
      <c r="M100" s="15"/>
      <c r="N100" s="15">
        <f>C100*F100*I100</f>
        <v>75</v>
      </c>
      <c r="O100" s="16" t="s">
        <v>40</v>
      </c>
      <c r="P100" s="15">
        <v>25000</v>
      </c>
      <c r="Q100" s="17">
        <f>P100*N100</f>
        <v>1875000</v>
      </c>
      <c r="R100" s="17"/>
    </row>
    <row r="101" spans="1:19" s="91" customFormat="1" ht="16.5">
      <c r="A101" s="82"/>
      <c r="B101" s="89"/>
      <c r="C101" s="83"/>
      <c r="D101" s="84"/>
      <c r="E101" s="85"/>
      <c r="F101" s="90"/>
      <c r="G101" s="85"/>
      <c r="H101" s="85"/>
      <c r="I101" s="86"/>
      <c r="J101" s="85"/>
      <c r="K101" s="85"/>
      <c r="L101" s="85"/>
      <c r="M101" s="85"/>
      <c r="N101" s="85"/>
      <c r="O101" s="87"/>
      <c r="P101" s="85"/>
      <c r="Q101" s="88"/>
      <c r="R101" s="88"/>
    </row>
    <row r="102" spans="1:19">
      <c r="B102" s="54" t="s">
        <v>118</v>
      </c>
      <c r="Q102" s="74">
        <f>Q103+Q110+Q127</f>
        <v>45278000</v>
      </c>
      <c r="S102" s="103">
        <f>Q102/16</f>
        <v>2829875</v>
      </c>
    </row>
    <row r="103" spans="1:19">
      <c r="A103" s="56" t="s">
        <v>89</v>
      </c>
      <c r="B103" s="57" t="s">
        <v>90</v>
      </c>
      <c r="N103" s="58"/>
      <c r="P103" s="58"/>
      <c r="Q103" s="59">
        <f>Q104</f>
        <v>25000000</v>
      </c>
      <c r="R103" s="58"/>
      <c r="S103" s="58"/>
    </row>
    <row r="104" spans="1:19">
      <c r="A104" s="60" t="s">
        <v>18</v>
      </c>
      <c r="B104" s="57" t="s">
        <v>91</v>
      </c>
      <c r="N104" s="58"/>
      <c r="P104" s="58"/>
      <c r="Q104" s="61">
        <f>SUM(Q106:Q109)</f>
        <v>25000000</v>
      </c>
      <c r="R104" s="62"/>
      <c r="S104" s="60" t="s">
        <v>92</v>
      </c>
    </row>
    <row r="105" spans="1:19">
      <c r="A105" s="58"/>
      <c r="B105" s="57" t="s">
        <v>93</v>
      </c>
      <c r="N105" s="58"/>
      <c r="P105" s="58"/>
      <c r="Q105" s="58"/>
      <c r="R105" s="58"/>
      <c r="S105" s="58"/>
    </row>
    <row r="106" spans="1:19">
      <c r="A106" s="58"/>
      <c r="B106" s="57" t="s">
        <v>94</v>
      </c>
      <c r="C106" s="13">
        <v>16</v>
      </c>
      <c r="D106" s="14" t="s">
        <v>22</v>
      </c>
      <c r="E106" s="15" t="s">
        <v>23</v>
      </c>
      <c r="F106" s="38">
        <v>1</v>
      </c>
      <c r="G106" s="15" t="s">
        <v>24</v>
      </c>
      <c r="H106" s="15" t="s">
        <v>23</v>
      </c>
      <c r="I106" s="9">
        <v>1</v>
      </c>
      <c r="J106" s="15" t="s">
        <v>25</v>
      </c>
      <c r="K106" s="15"/>
      <c r="L106" s="15"/>
      <c r="M106" s="15"/>
      <c r="N106" s="15">
        <f>C106*F106*I106</f>
        <v>16</v>
      </c>
      <c r="P106" s="64">
        <v>325000</v>
      </c>
      <c r="Q106" s="61">
        <f>N106*P106</f>
        <v>5200000</v>
      </c>
      <c r="R106" s="58"/>
      <c r="S106" s="60"/>
    </row>
    <row r="107" spans="1:19">
      <c r="A107" s="58"/>
      <c r="B107" s="57" t="s">
        <v>95</v>
      </c>
      <c r="C107" s="13">
        <v>16</v>
      </c>
      <c r="D107" s="14" t="s">
        <v>22</v>
      </c>
      <c r="E107" s="15" t="s">
        <v>23</v>
      </c>
      <c r="F107" s="38">
        <v>1</v>
      </c>
      <c r="G107" s="15" t="s">
        <v>24</v>
      </c>
      <c r="H107" s="15" t="s">
        <v>23</v>
      </c>
      <c r="I107" s="9">
        <v>1</v>
      </c>
      <c r="J107" s="15" t="s">
        <v>25</v>
      </c>
      <c r="K107" s="15"/>
      <c r="L107" s="15"/>
      <c r="M107" s="15"/>
      <c r="N107" s="15">
        <f>C107*F107*I107</f>
        <v>16</v>
      </c>
      <c r="P107" s="64">
        <v>225000</v>
      </c>
      <c r="Q107" s="61">
        <f t="shared" ref="Q107:Q117" si="6">N107*P107</f>
        <v>3600000</v>
      </c>
      <c r="R107" s="58"/>
      <c r="S107" s="60"/>
    </row>
    <row r="108" spans="1:19">
      <c r="A108" s="58"/>
      <c r="B108" s="57" t="s">
        <v>96</v>
      </c>
      <c r="C108" s="13">
        <v>16</v>
      </c>
      <c r="D108" s="14" t="s">
        <v>22</v>
      </c>
      <c r="E108" s="15" t="s">
        <v>23</v>
      </c>
      <c r="F108" s="38">
        <v>1</v>
      </c>
      <c r="G108" s="15" t="s">
        <v>28</v>
      </c>
      <c r="H108" s="15" t="s">
        <v>23</v>
      </c>
      <c r="I108" s="9">
        <v>1</v>
      </c>
      <c r="J108" s="15" t="s">
        <v>25</v>
      </c>
      <c r="K108" s="15"/>
      <c r="L108" s="15"/>
      <c r="M108" s="15"/>
      <c r="N108" s="15">
        <f>C108*F108*I108</f>
        <v>16</v>
      </c>
      <c r="P108" s="64">
        <v>200000</v>
      </c>
      <c r="Q108" s="61">
        <f t="shared" si="6"/>
        <v>3200000</v>
      </c>
      <c r="R108" s="58"/>
      <c r="S108" s="60"/>
    </row>
    <row r="109" spans="1:19">
      <c r="A109" s="58"/>
      <c r="B109" s="57" t="s">
        <v>97</v>
      </c>
      <c r="N109" s="63">
        <v>1</v>
      </c>
      <c r="P109" s="64">
        <v>13000000</v>
      </c>
      <c r="Q109" s="61">
        <f t="shared" si="6"/>
        <v>13000000</v>
      </c>
      <c r="R109" s="58"/>
      <c r="S109" s="60"/>
    </row>
    <row r="110" spans="1:19">
      <c r="A110" s="56" t="s">
        <v>98</v>
      </c>
      <c r="B110" s="57" t="s">
        <v>99</v>
      </c>
      <c r="N110" s="58"/>
      <c r="P110" s="58"/>
      <c r="Q110" s="61">
        <f>Q111+Q115+Q118+Q121+Q124</f>
        <v>19978000</v>
      </c>
      <c r="R110" s="58"/>
      <c r="S110" s="58"/>
    </row>
    <row r="111" spans="1:19" s="92" customFormat="1">
      <c r="A111" s="60" t="s">
        <v>18</v>
      </c>
      <c r="B111" s="57" t="s">
        <v>91</v>
      </c>
      <c r="F111" s="93"/>
      <c r="N111" s="58"/>
      <c r="P111" s="58"/>
      <c r="Q111" s="61">
        <f>SUM(Q112:Q114)</f>
        <v>11600000</v>
      </c>
      <c r="R111" s="62"/>
      <c r="S111" s="60" t="s">
        <v>92</v>
      </c>
    </row>
    <row r="112" spans="1:19" s="92" customFormat="1">
      <c r="A112" s="58"/>
      <c r="B112" s="57" t="s">
        <v>93</v>
      </c>
      <c r="F112" s="93"/>
      <c r="N112" s="58"/>
      <c r="P112" s="58"/>
      <c r="Q112" s="58"/>
      <c r="R112" s="58"/>
      <c r="S112" s="58"/>
    </row>
    <row r="113" spans="1:19" s="92" customFormat="1">
      <c r="A113" s="58"/>
      <c r="B113" s="57" t="s">
        <v>100</v>
      </c>
      <c r="C113" s="13">
        <v>16</v>
      </c>
      <c r="D113" s="14" t="s">
        <v>22</v>
      </c>
      <c r="E113" s="15" t="s">
        <v>23</v>
      </c>
      <c r="F113" s="38">
        <v>20</v>
      </c>
      <c r="G113" s="15" t="s">
        <v>114</v>
      </c>
      <c r="H113" s="15" t="s">
        <v>23</v>
      </c>
      <c r="I113" s="9">
        <v>1</v>
      </c>
      <c r="J113" s="15" t="s">
        <v>25</v>
      </c>
      <c r="K113" s="15"/>
      <c r="L113" s="15"/>
      <c r="M113" s="15"/>
      <c r="N113" s="15">
        <f>C113*F113*I113</f>
        <v>320</v>
      </c>
      <c r="P113" s="64">
        <v>35000</v>
      </c>
      <c r="Q113" s="61">
        <f t="shared" si="6"/>
        <v>11200000</v>
      </c>
      <c r="R113" s="58"/>
      <c r="S113" s="60"/>
    </row>
    <row r="114" spans="1:19" s="92" customFormat="1">
      <c r="A114" s="58"/>
      <c r="B114" s="57" t="s">
        <v>101</v>
      </c>
      <c r="C114" s="13">
        <v>16</v>
      </c>
      <c r="D114" s="14" t="s">
        <v>22</v>
      </c>
      <c r="E114" s="15" t="s">
        <v>23</v>
      </c>
      <c r="F114" s="38">
        <v>1</v>
      </c>
      <c r="G114" s="15" t="s">
        <v>43</v>
      </c>
      <c r="H114" s="15" t="s">
        <v>23</v>
      </c>
      <c r="I114" s="9">
        <v>1</v>
      </c>
      <c r="J114" s="15" t="s">
        <v>25</v>
      </c>
      <c r="K114" s="15"/>
      <c r="L114" s="15"/>
      <c r="M114" s="15"/>
      <c r="N114" s="15">
        <f>C114*F114*I114</f>
        <v>16</v>
      </c>
      <c r="P114" s="64">
        <v>25000</v>
      </c>
      <c r="Q114" s="61">
        <f t="shared" si="6"/>
        <v>400000</v>
      </c>
      <c r="R114" s="58"/>
      <c r="S114" s="60"/>
    </row>
    <row r="115" spans="1:19" s="92" customFormat="1">
      <c r="A115" s="60" t="s">
        <v>102</v>
      </c>
      <c r="B115" s="57" t="s">
        <v>103</v>
      </c>
      <c r="F115" s="93"/>
      <c r="N115" s="58"/>
      <c r="P115" s="58"/>
      <c r="Q115" s="61">
        <f>Q117</f>
        <v>900000</v>
      </c>
      <c r="R115" s="62"/>
      <c r="S115" s="60" t="s">
        <v>92</v>
      </c>
    </row>
    <row r="116" spans="1:19" s="92" customFormat="1">
      <c r="A116" s="58"/>
      <c r="B116" s="57" t="s">
        <v>93</v>
      </c>
      <c r="F116" s="93"/>
      <c r="N116" s="58"/>
      <c r="P116" s="58"/>
      <c r="Q116" s="58"/>
      <c r="R116" s="58"/>
      <c r="S116" s="58"/>
    </row>
    <row r="117" spans="1:19" s="92" customFormat="1">
      <c r="A117" s="58"/>
      <c r="B117" s="57" t="s">
        <v>104</v>
      </c>
      <c r="C117" s="13">
        <v>3</v>
      </c>
      <c r="D117" s="14" t="s">
        <v>22</v>
      </c>
      <c r="E117" s="15" t="s">
        <v>23</v>
      </c>
      <c r="F117" s="38">
        <v>1</v>
      </c>
      <c r="G117" s="15" t="s">
        <v>43</v>
      </c>
      <c r="H117" s="15" t="s">
        <v>23</v>
      </c>
      <c r="I117" s="9">
        <v>1</v>
      </c>
      <c r="J117" s="15" t="s">
        <v>25</v>
      </c>
      <c r="K117" s="15"/>
      <c r="L117" s="15"/>
      <c r="M117" s="15"/>
      <c r="N117" s="15">
        <f>C117*F117*I117</f>
        <v>3</v>
      </c>
      <c r="P117" s="64">
        <v>300000</v>
      </c>
      <c r="Q117" s="61">
        <f t="shared" si="6"/>
        <v>900000</v>
      </c>
      <c r="R117" s="58"/>
      <c r="S117" s="60"/>
    </row>
    <row r="118" spans="1:19" s="92" customFormat="1">
      <c r="A118" s="60" t="s">
        <v>46</v>
      </c>
      <c r="B118" s="57" t="s">
        <v>105</v>
      </c>
      <c r="F118" s="93"/>
      <c r="N118" s="58"/>
      <c r="P118" s="58"/>
      <c r="Q118" s="61">
        <f>Q120</f>
        <v>1000000</v>
      </c>
      <c r="R118" s="62"/>
      <c r="S118" s="60" t="s">
        <v>92</v>
      </c>
    </row>
    <row r="119" spans="1:19" s="92" customFormat="1">
      <c r="A119" s="58"/>
      <c r="B119" s="57" t="s">
        <v>93</v>
      </c>
      <c r="F119" s="93"/>
      <c r="N119" s="58"/>
      <c r="P119" s="58"/>
      <c r="Q119" s="58"/>
      <c r="R119" s="58"/>
      <c r="S119" s="58"/>
    </row>
    <row r="120" spans="1:19" s="92" customFormat="1">
      <c r="A120" s="58"/>
      <c r="B120" s="57" t="s">
        <v>106</v>
      </c>
      <c r="C120" s="13">
        <v>1</v>
      </c>
      <c r="D120" s="14" t="s">
        <v>22</v>
      </c>
      <c r="E120" s="15" t="s">
        <v>23</v>
      </c>
      <c r="F120" s="38">
        <v>20</v>
      </c>
      <c r="G120" s="15" t="s">
        <v>114</v>
      </c>
      <c r="H120" s="15" t="s">
        <v>23</v>
      </c>
      <c r="I120" s="9">
        <v>1</v>
      </c>
      <c r="J120" s="15" t="s">
        <v>25</v>
      </c>
      <c r="K120" s="15"/>
      <c r="L120" s="15"/>
      <c r="M120" s="15"/>
      <c r="N120" s="15">
        <f>C120*F120*I120</f>
        <v>20</v>
      </c>
      <c r="P120" s="64">
        <v>50000</v>
      </c>
      <c r="Q120" s="61">
        <f>N120*P120</f>
        <v>1000000</v>
      </c>
      <c r="R120" s="58"/>
      <c r="S120" s="60"/>
    </row>
    <row r="121" spans="1:19" s="92" customFormat="1">
      <c r="A121" s="60" t="s">
        <v>107</v>
      </c>
      <c r="B121" s="57" t="s">
        <v>108</v>
      </c>
      <c r="F121" s="93"/>
      <c r="N121" s="58"/>
      <c r="P121" s="58"/>
      <c r="Q121" s="61">
        <f>Q123</f>
        <v>1678000</v>
      </c>
      <c r="R121" s="62"/>
      <c r="S121" s="60" t="s">
        <v>92</v>
      </c>
    </row>
    <row r="122" spans="1:19" s="92" customFormat="1">
      <c r="A122" s="58"/>
      <c r="B122" s="57" t="s">
        <v>93</v>
      </c>
      <c r="F122" s="93"/>
      <c r="N122" s="58"/>
      <c r="P122" s="58"/>
      <c r="Q122" s="58"/>
      <c r="R122" s="58"/>
      <c r="S122" s="58"/>
    </row>
    <row r="123" spans="1:19" s="92" customFormat="1">
      <c r="A123" s="58"/>
      <c r="B123" s="57" t="s">
        <v>109</v>
      </c>
      <c r="C123" s="13">
        <v>2</v>
      </c>
      <c r="D123" s="14" t="s">
        <v>115</v>
      </c>
      <c r="E123" s="15" t="s">
        <v>23</v>
      </c>
      <c r="F123" s="38">
        <v>1</v>
      </c>
      <c r="G123" s="15" t="s">
        <v>25</v>
      </c>
      <c r="H123" s="15" t="s">
        <v>23</v>
      </c>
      <c r="I123" s="9">
        <v>1</v>
      </c>
      <c r="J123" s="15" t="s">
        <v>25</v>
      </c>
      <c r="K123" s="15"/>
      <c r="L123" s="15"/>
      <c r="M123" s="15"/>
      <c r="N123" s="15">
        <f>C123*F123*I123</f>
        <v>2</v>
      </c>
      <c r="P123" s="64">
        <v>839000</v>
      </c>
      <c r="Q123" s="61">
        <f>N123*P123</f>
        <v>1678000</v>
      </c>
      <c r="R123" s="58"/>
      <c r="S123" s="60"/>
    </row>
    <row r="124" spans="1:19" s="92" customFormat="1">
      <c r="A124" s="60" t="s">
        <v>59</v>
      </c>
      <c r="B124" s="57" t="s">
        <v>110</v>
      </c>
      <c r="F124" s="93"/>
      <c r="N124" s="58"/>
      <c r="P124" s="58"/>
      <c r="Q124" s="61">
        <f>Q126</f>
        <v>4800000</v>
      </c>
      <c r="R124" s="62"/>
      <c r="S124" s="60" t="s">
        <v>92</v>
      </c>
    </row>
    <row r="125" spans="1:19" s="92" customFormat="1">
      <c r="A125" s="58"/>
      <c r="B125" s="57" t="s">
        <v>93</v>
      </c>
      <c r="F125" s="93"/>
      <c r="N125" s="58"/>
      <c r="P125" s="58"/>
      <c r="Q125" s="58"/>
      <c r="R125" s="58"/>
      <c r="S125" s="58"/>
    </row>
    <row r="126" spans="1:19" s="92" customFormat="1">
      <c r="A126" s="58"/>
      <c r="B126" s="57" t="s">
        <v>111</v>
      </c>
      <c r="C126" s="13">
        <v>16</v>
      </c>
      <c r="D126" s="14" t="s">
        <v>22</v>
      </c>
      <c r="E126" s="15" t="s">
        <v>23</v>
      </c>
      <c r="F126" s="38">
        <v>1</v>
      </c>
      <c r="G126" s="15" t="s">
        <v>43</v>
      </c>
      <c r="H126" s="15" t="s">
        <v>23</v>
      </c>
      <c r="I126" s="9">
        <v>1</v>
      </c>
      <c r="J126" s="15" t="s">
        <v>25</v>
      </c>
      <c r="K126" s="15"/>
      <c r="L126" s="15"/>
      <c r="M126" s="15"/>
      <c r="N126" s="15">
        <f>C126*F126*I126</f>
        <v>16</v>
      </c>
      <c r="P126" s="64">
        <v>300000</v>
      </c>
      <c r="Q126" s="61">
        <f>N126*P126</f>
        <v>4800000</v>
      </c>
      <c r="R126" s="58"/>
      <c r="S126" s="60"/>
    </row>
    <row r="127" spans="1:19" s="92" customFormat="1">
      <c r="A127" s="56"/>
      <c r="B127" s="57" t="s">
        <v>112</v>
      </c>
      <c r="F127" s="93"/>
      <c r="N127" s="58"/>
      <c r="P127" s="58"/>
      <c r="Q127" s="59">
        <f>Q128</f>
        <v>300000</v>
      </c>
      <c r="R127" s="58"/>
      <c r="S127" s="58"/>
    </row>
    <row r="128" spans="1:19" s="92" customFormat="1">
      <c r="A128" s="60" t="s">
        <v>18</v>
      </c>
      <c r="B128" s="57" t="s">
        <v>91</v>
      </c>
      <c r="F128" s="93"/>
      <c r="N128" s="58"/>
      <c r="P128" s="58"/>
      <c r="Q128" s="61">
        <f>Q130</f>
        <v>300000</v>
      </c>
      <c r="R128" s="62"/>
      <c r="S128" s="60" t="s">
        <v>92</v>
      </c>
    </row>
    <row r="129" spans="1:19" s="92" customFormat="1">
      <c r="A129" s="58"/>
      <c r="B129" s="57" t="s">
        <v>93</v>
      </c>
      <c r="F129" s="93"/>
      <c r="N129" s="58"/>
      <c r="P129" s="58"/>
      <c r="Q129" s="58"/>
      <c r="R129" s="58"/>
      <c r="S129" s="58"/>
    </row>
    <row r="130" spans="1:19" s="92" customFormat="1">
      <c r="A130" s="58"/>
      <c r="B130" s="57" t="s">
        <v>113</v>
      </c>
      <c r="C130" s="13">
        <v>1</v>
      </c>
      <c r="D130" s="14" t="s">
        <v>116</v>
      </c>
      <c r="E130" s="15" t="s">
        <v>23</v>
      </c>
      <c r="F130" s="38">
        <v>1</v>
      </c>
      <c r="G130" s="15" t="s">
        <v>117</v>
      </c>
      <c r="H130" s="15" t="s">
        <v>23</v>
      </c>
      <c r="I130" s="9">
        <v>1</v>
      </c>
      <c r="J130" s="15" t="s">
        <v>25</v>
      </c>
      <c r="K130" s="15"/>
      <c r="L130" s="15"/>
      <c r="M130" s="15"/>
      <c r="N130" s="15">
        <f>C130*F130*I130</f>
        <v>1</v>
      </c>
      <c r="P130" s="64">
        <v>300000</v>
      </c>
      <c r="Q130" s="61">
        <f>N130*P130</f>
        <v>300000</v>
      </c>
      <c r="R130" s="58"/>
      <c r="S130" s="60"/>
    </row>
  </sheetData>
  <mergeCells count="9">
    <mergeCell ref="C3:M3"/>
    <mergeCell ref="R62:R63"/>
    <mergeCell ref="A1:A2"/>
    <mergeCell ref="B1:B2"/>
    <mergeCell ref="C1:O1"/>
    <mergeCell ref="P1:P2"/>
    <mergeCell ref="Q1:Q2"/>
    <mergeCell ref="R1:R2"/>
    <mergeCell ref="C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LAS</vt:lpstr>
      <vt:lpstr>TATA KECANTIKAN</vt:lpstr>
      <vt:lpstr>LISTRIK</vt:lpstr>
      <vt:lpstr>Elektro</vt:lpstr>
      <vt:lpstr>Otomotif</vt:lpstr>
      <vt:lpstr>TIK</vt:lpstr>
      <vt:lpstr>Perhotelan</vt:lpstr>
      <vt:lpstr>Prosesing</vt:lpstr>
      <vt:lpstr>Bisman</vt:lpstr>
      <vt:lpstr>Bangunan</vt:lpstr>
      <vt:lpstr>Garmen</vt:lpstr>
      <vt:lpstr>Pertanian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yus</cp:lastModifiedBy>
  <cp:lastPrinted>2022-07-07T04:09:12Z</cp:lastPrinted>
  <dcterms:created xsi:type="dcterms:W3CDTF">2022-07-06T06:17:08Z</dcterms:created>
  <dcterms:modified xsi:type="dcterms:W3CDTF">2024-12-18T02:32:01Z</dcterms:modified>
</cp:coreProperties>
</file>